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Jasenica PD/rozpocet stavby FINAL/"/>
    </mc:Choice>
  </mc:AlternateContent>
  <xr:revisionPtr revIDLastSave="0" documentId="13_ncr:1_{4B209988-F25A-184A-961B-1463D0AFD8F3}" xr6:coauthVersionLast="36" xr6:coauthVersionMax="36" xr10:uidLastSave="{00000000-0000-0000-0000-000000000000}"/>
  <bookViews>
    <workbookView xWindow="0" yWindow="460" windowWidth="20740" windowHeight="11760" activeTab="1" xr2:uid="{00000000-000D-0000-FFFF-FFFF00000000}"/>
  </bookViews>
  <sheets>
    <sheet name="Rekapitulácia stavby" sheetId="1" r:id="rId1"/>
    <sheet name="06159 - FTVE Jasenica ..." sheetId="2" r:id="rId2"/>
  </sheets>
  <definedNames>
    <definedName name="_xlnm._FilterDatabase" localSheetId="1" hidden="1">'06159 - FTVE Jasenica ...'!$C$117:$L$163</definedName>
    <definedName name="_xlnm.Print_Titles" localSheetId="1">'06159 - FTVE Jasenica ...'!$117:$117</definedName>
    <definedName name="_xlnm.Print_Titles" localSheetId="0">'Rekapitulácia stavby'!$92:$92</definedName>
    <definedName name="_xlnm.Print_Area" localSheetId="1">'06159 - FTVE Jasenica ...'!$C$4:$K$76,'06159 - FTVE Jasenica ...'!$C$82:$K$101,'06159 - FTVE Jasenica ...'!$C$107:$L$163</definedName>
    <definedName name="_xlnm.Print_Area" localSheetId="0">'Rekapitulácia stavby'!$D$4:$AO$76,'Rekapitulácia stavby'!$C$82:$AQ$99</definedName>
  </definedNames>
  <calcPr calcId="181029"/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 s="1"/>
  <c r="BI163" i="2"/>
  <c r="BH163" i="2"/>
  <c r="BG163" i="2"/>
  <c r="BE163" i="2"/>
  <c r="R163" i="2"/>
  <c r="Q163" i="2"/>
  <c r="X163" i="2"/>
  <c r="V163" i="2"/>
  <c r="T163" i="2"/>
  <c r="P163" i="2"/>
  <c r="K163" i="2" s="1"/>
  <c r="BF163" i="2" s="1"/>
  <c r="BI162" i="2"/>
  <c r="BH162" i="2"/>
  <c r="BG162" i="2"/>
  <c r="BE162" i="2"/>
  <c r="R162" i="2"/>
  <c r="Q162" i="2"/>
  <c r="X162" i="2"/>
  <c r="V162" i="2"/>
  <c r="T162" i="2"/>
  <c r="P162" i="2"/>
  <c r="BK162" i="2" s="1"/>
  <c r="BI161" i="2"/>
  <c r="BH161" i="2"/>
  <c r="BG161" i="2"/>
  <c r="BE161" i="2"/>
  <c r="R161" i="2"/>
  <c r="Q161" i="2"/>
  <c r="X161" i="2"/>
  <c r="V161" i="2"/>
  <c r="T161" i="2"/>
  <c r="P161" i="2"/>
  <c r="K161" i="2" s="1"/>
  <c r="BF161" i="2" s="1"/>
  <c r="BI160" i="2"/>
  <c r="BH160" i="2"/>
  <c r="BG160" i="2"/>
  <c r="BE160" i="2"/>
  <c r="R160" i="2"/>
  <c r="Q160" i="2"/>
  <c r="X160" i="2"/>
  <c r="V160" i="2"/>
  <c r="T160" i="2"/>
  <c r="P160" i="2"/>
  <c r="K160" i="2" s="1"/>
  <c r="BF160" i="2" s="1"/>
  <c r="BI159" i="2"/>
  <c r="BH159" i="2"/>
  <c r="BG159" i="2"/>
  <c r="BE159" i="2"/>
  <c r="R159" i="2"/>
  <c r="Q159" i="2"/>
  <c r="X159" i="2"/>
  <c r="V159" i="2"/>
  <c r="T159" i="2"/>
  <c r="P159" i="2"/>
  <c r="K159" i="2" s="1"/>
  <c r="BF159" i="2" s="1"/>
  <c r="BI158" i="2"/>
  <c r="BH158" i="2"/>
  <c r="BG158" i="2"/>
  <c r="BE158" i="2"/>
  <c r="R158" i="2"/>
  <c r="Q158" i="2"/>
  <c r="X158" i="2"/>
  <c r="V158" i="2"/>
  <c r="T158" i="2"/>
  <c r="P158" i="2"/>
  <c r="BK158" i="2" s="1"/>
  <c r="BI157" i="2"/>
  <c r="BH157" i="2"/>
  <c r="BG157" i="2"/>
  <c r="BE157" i="2"/>
  <c r="R157" i="2"/>
  <c r="Q157" i="2"/>
  <c r="X157" i="2"/>
  <c r="V157" i="2"/>
  <c r="T157" i="2"/>
  <c r="P157" i="2"/>
  <c r="BK157" i="2" s="1"/>
  <c r="BI156" i="2"/>
  <c r="BH156" i="2"/>
  <c r="BG156" i="2"/>
  <c r="BE156" i="2"/>
  <c r="R156" i="2"/>
  <c r="Q156" i="2"/>
  <c r="X156" i="2"/>
  <c r="V156" i="2"/>
  <c r="T156" i="2"/>
  <c r="P156" i="2"/>
  <c r="K156" i="2" s="1"/>
  <c r="BF156" i="2" s="1"/>
  <c r="BI155" i="2"/>
  <c r="BH155" i="2"/>
  <c r="BG155" i="2"/>
  <c r="BE155" i="2"/>
  <c r="R155" i="2"/>
  <c r="Q155" i="2"/>
  <c r="X155" i="2"/>
  <c r="V155" i="2"/>
  <c r="T155" i="2"/>
  <c r="P155" i="2"/>
  <c r="K155" i="2" s="1"/>
  <c r="BF155" i="2" s="1"/>
  <c r="BI154" i="2"/>
  <c r="BH154" i="2"/>
  <c r="BG154" i="2"/>
  <c r="BE154" i="2"/>
  <c r="R154" i="2"/>
  <c r="Q154" i="2"/>
  <c r="X154" i="2"/>
  <c r="V154" i="2"/>
  <c r="T154" i="2"/>
  <c r="P154" i="2"/>
  <c r="BK154" i="2" s="1"/>
  <c r="BI153" i="2"/>
  <c r="BH153" i="2"/>
  <c r="BG153" i="2"/>
  <c r="BE153" i="2"/>
  <c r="R153" i="2"/>
  <c r="Q153" i="2"/>
  <c r="X153" i="2"/>
  <c r="V153" i="2"/>
  <c r="T153" i="2"/>
  <c r="P153" i="2"/>
  <c r="K153" i="2" s="1"/>
  <c r="BF153" i="2" s="1"/>
  <c r="BK153" i="2"/>
  <c r="BI152" i="2"/>
  <c r="BH152" i="2"/>
  <c r="BG152" i="2"/>
  <c r="BE152" i="2"/>
  <c r="R152" i="2"/>
  <c r="Q152" i="2"/>
  <c r="X152" i="2"/>
  <c r="V152" i="2"/>
  <c r="T152" i="2"/>
  <c r="P152" i="2"/>
  <c r="K152" i="2" s="1"/>
  <c r="BF152" i="2" s="1"/>
  <c r="BK152" i="2"/>
  <c r="BI151" i="2"/>
  <c r="BH151" i="2"/>
  <c r="BG151" i="2"/>
  <c r="BE151" i="2"/>
  <c r="R151" i="2"/>
  <c r="Q151" i="2"/>
  <c r="X151" i="2"/>
  <c r="V151" i="2"/>
  <c r="T151" i="2"/>
  <c r="P151" i="2"/>
  <c r="K151" i="2" s="1"/>
  <c r="BF151" i="2" s="1"/>
  <c r="BI150" i="2"/>
  <c r="BH150" i="2"/>
  <c r="BG150" i="2"/>
  <c r="BE150" i="2"/>
  <c r="R150" i="2"/>
  <c r="Q150" i="2"/>
  <c r="X150" i="2"/>
  <c r="V150" i="2"/>
  <c r="T150" i="2"/>
  <c r="P150" i="2"/>
  <c r="BK150" i="2" s="1"/>
  <c r="BI149" i="2"/>
  <c r="BH149" i="2"/>
  <c r="BG149" i="2"/>
  <c r="BE149" i="2"/>
  <c r="R149" i="2"/>
  <c r="Q149" i="2"/>
  <c r="X149" i="2"/>
  <c r="V149" i="2"/>
  <c r="T149" i="2"/>
  <c r="P149" i="2"/>
  <c r="BK149" i="2" s="1"/>
  <c r="BI148" i="2"/>
  <c r="BH148" i="2"/>
  <c r="BG148" i="2"/>
  <c r="BE148" i="2"/>
  <c r="R148" i="2"/>
  <c r="Q148" i="2"/>
  <c r="X148" i="2"/>
  <c r="V148" i="2"/>
  <c r="T148" i="2"/>
  <c r="P148" i="2"/>
  <c r="K148" i="2" s="1"/>
  <c r="BF148" i="2" s="1"/>
  <c r="BI147" i="2"/>
  <c r="BH147" i="2"/>
  <c r="BG147" i="2"/>
  <c r="BE147" i="2"/>
  <c r="R147" i="2"/>
  <c r="Q147" i="2"/>
  <c r="X147" i="2"/>
  <c r="V147" i="2"/>
  <c r="T147" i="2"/>
  <c r="P147" i="2"/>
  <c r="K147" i="2" s="1"/>
  <c r="BF147" i="2" s="1"/>
  <c r="BI146" i="2"/>
  <c r="BH146" i="2"/>
  <c r="BG146" i="2"/>
  <c r="BE146" i="2"/>
  <c r="R146" i="2"/>
  <c r="Q146" i="2"/>
  <c r="X146" i="2"/>
  <c r="V146" i="2"/>
  <c r="T146" i="2"/>
  <c r="P146" i="2"/>
  <c r="BK146" i="2" s="1"/>
  <c r="K146" i="2"/>
  <c r="BF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I144" i="2"/>
  <c r="BH144" i="2"/>
  <c r="BG144" i="2"/>
  <c r="BE144" i="2"/>
  <c r="R144" i="2"/>
  <c r="Q144" i="2"/>
  <c r="X144" i="2"/>
  <c r="V144" i="2"/>
  <c r="T144" i="2"/>
  <c r="P144" i="2"/>
  <c r="K144" i="2" s="1"/>
  <c r="BF144" i="2" s="1"/>
  <c r="BI143" i="2"/>
  <c r="BH143" i="2"/>
  <c r="BG143" i="2"/>
  <c r="BE143" i="2"/>
  <c r="R143" i="2"/>
  <c r="Q143" i="2"/>
  <c r="X143" i="2"/>
  <c r="V143" i="2"/>
  <c r="T143" i="2"/>
  <c r="P143" i="2"/>
  <c r="K143" i="2" s="1"/>
  <c r="BF143" i="2" s="1"/>
  <c r="BI142" i="2"/>
  <c r="BH142" i="2"/>
  <c r="BG142" i="2"/>
  <c r="BE142" i="2"/>
  <c r="R142" i="2"/>
  <c r="Q142" i="2"/>
  <c r="X142" i="2"/>
  <c r="V142" i="2"/>
  <c r="T142" i="2"/>
  <c r="P142" i="2"/>
  <c r="BK142" i="2" s="1"/>
  <c r="BI141" i="2"/>
  <c r="BH141" i="2"/>
  <c r="BG141" i="2"/>
  <c r="BE141" i="2"/>
  <c r="R141" i="2"/>
  <c r="Q141" i="2"/>
  <c r="X141" i="2"/>
  <c r="V141" i="2"/>
  <c r="T141" i="2"/>
  <c r="P141" i="2"/>
  <c r="K141" i="2" s="1"/>
  <c r="BF141" i="2" s="1"/>
  <c r="BI140" i="2"/>
  <c r="BH140" i="2"/>
  <c r="BG140" i="2"/>
  <c r="BE140" i="2"/>
  <c r="R140" i="2"/>
  <c r="Q140" i="2"/>
  <c r="X140" i="2"/>
  <c r="V140" i="2"/>
  <c r="T140" i="2"/>
  <c r="P140" i="2"/>
  <c r="K140" i="2" s="1"/>
  <c r="BF140" i="2" s="1"/>
  <c r="BI139" i="2"/>
  <c r="BH139" i="2"/>
  <c r="BG139" i="2"/>
  <c r="BE139" i="2"/>
  <c r="R139" i="2"/>
  <c r="Q139" i="2"/>
  <c r="X139" i="2"/>
  <c r="V139" i="2"/>
  <c r="T139" i="2"/>
  <c r="P139" i="2"/>
  <c r="K139" i="2" s="1"/>
  <c r="BF139" i="2" s="1"/>
  <c r="BI138" i="2"/>
  <c r="BH138" i="2"/>
  <c r="BG138" i="2"/>
  <c r="BE138" i="2"/>
  <c r="R138" i="2"/>
  <c r="Q138" i="2"/>
  <c r="X138" i="2"/>
  <c r="V138" i="2"/>
  <c r="T138" i="2"/>
  <c r="P138" i="2"/>
  <c r="BK138" i="2" s="1"/>
  <c r="BI137" i="2"/>
  <c r="BH137" i="2"/>
  <c r="BG137" i="2"/>
  <c r="BE137" i="2"/>
  <c r="R137" i="2"/>
  <c r="Q137" i="2"/>
  <c r="X137" i="2"/>
  <c r="V137" i="2"/>
  <c r="T137" i="2"/>
  <c r="P137" i="2"/>
  <c r="K137" i="2" s="1"/>
  <c r="BF137" i="2" s="1"/>
  <c r="BI136" i="2"/>
  <c r="BH136" i="2"/>
  <c r="BG136" i="2"/>
  <c r="BE136" i="2"/>
  <c r="R136" i="2"/>
  <c r="Q136" i="2"/>
  <c r="X136" i="2"/>
  <c r="V136" i="2"/>
  <c r="T136" i="2"/>
  <c r="P136" i="2"/>
  <c r="K136" i="2" s="1"/>
  <c r="BF136" i="2" s="1"/>
  <c r="BI135" i="2"/>
  <c r="BH135" i="2"/>
  <c r="BG135" i="2"/>
  <c r="BE135" i="2"/>
  <c r="R135" i="2"/>
  <c r="Q135" i="2"/>
  <c r="X135" i="2"/>
  <c r="V135" i="2"/>
  <c r="T135" i="2"/>
  <c r="P135" i="2"/>
  <c r="K135" i="2" s="1"/>
  <c r="BF135" i="2" s="1"/>
  <c r="BI134" i="2"/>
  <c r="BH134" i="2"/>
  <c r="BG134" i="2"/>
  <c r="BE134" i="2"/>
  <c r="R134" i="2"/>
  <c r="Q134" i="2"/>
  <c r="X134" i="2"/>
  <c r="V134" i="2"/>
  <c r="T134" i="2"/>
  <c r="P134" i="2"/>
  <c r="BK134" i="2" s="1"/>
  <c r="BI133" i="2"/>
  <c r="BH133" i="2"/>
  <c r="BG133" i="2"/>
  <c r="BE133" i="2"/>
  <c r="R133" i="2"/>
  <c r="Q133" i="2"/>
  <c r="X133" i="2"/>
  <c r="V133" i="2"/>
  <c r="T133" i="2"/>
  <c r="P133" i="2"/>
  <c r="K133" i="2" s="1"/>
  <c r="BF133" i="2" s="1"/>
  <c r="BI132" i="2"/>
  <c r="BH132" i="2"/>
  <c r="BG132" i="2"/>
  <c r="BE132" i="2"/>
  <c r="R132" i="2"/>
  <c r="Q132" i="2"/>
  <c r="X132" i="2"/>
  <c r="V132" i="2"/>
  <c r="T132" i="2"/>
  <c r="P132" i="2"/>
  <c r="K132" i="2" s="1"/>
  <c r="BF132" i="2" s="1"/>
  <c r="BI131" i="2"/>
  <c r="BH131" i="2"/>
  <c r="BG131" i="2"/>
  <c r="BE131" i="2"/>
  <c r="R131" i="2"/>
  <c r="Q131" i="2"/>
  <c r="X131" i="2"/>
  <c r="V131" i="2"/>
  <c r="T131" i="2"/>
  <c r="P131" i="2"/>
  <c r="K131" i="2" s="1"/>
  <c r="BF131" i="2" s="1"/>
  <c r="BI130" i="2"/>
  <c r="BH130" i="2"/>
  <c r="BG130" i="2"/>
  <c r="BE130" i="2"/>
  <c r="R130" i="2"/>
  <c r="Q130" i="2"/>
  <c r="X130" i="2"/>
  <c r="V130" i="2"/>
  <c r="T130" i="2"/>
  <c r="P130" i="2"/>
  <c r="BK130" i="2" s="1"/>
  <c r="BI129" i="2"/>
  <c r="BH129" i="2"/>
  <c r="BG129" i="2"/>
  <c r="BE129" i="2"/>
  <c r="R129" i="2"/>
  <c r="Q129" i="2"/>
  <c r="X129" i="2"/>
  <c r="V129" i="2"/>
  <c r="T129" i="2"/>
  <c r="P129" i="2"/>
  <c r="K129" i="2" s="1"/>
  <c r="BF129" i="2" s="1"/>
  <c r="BI128" i="2"/>
  <c r="BH128" i="2"/>
  <c r="BG128" i="2"/>
  <c r="BE128" i="2"/>
  <c r="R128" i="2"/>
  <c r="Q128" i="2"/>
  <c r="X128" i="2"/>
  <c r="V128" i="2"/>
  <c r="T128" i="2"/>
  <c r="P128" i="2"/>
  <c r="K128" i="2" s="1"/>
  <c r="BF128" i="2" s="1"/>
  <c r="BK128" i="2"/>
  <c r="BI127" i="2"/>
  <c r="BH127" i="2"/>
  <c r="BG127" i="2"/>
  <c r="BE127" i="2"/>
  <c r="R127" i="2"/>
  <c r="Q127" i="2"/>
  <c r="X127" i="2"/>
  <c r="V127" i="2"/>
  <c r="T127" i="2"/>
  <c r="P127" i="2"/>
  <c r="K127" i="2" s="1"/>
  <c r="BF127" i="2" s="1"/>
  <c r="BI126" i="2"/>
  <c r="BH126" i="2"/>
  <c r="BG126" i="2"/>
  <c r="BE126" i="2"/>
  <c r="R126" i="2"/>
  <c r="Q126" i="2"/>
  <c r="X126" i="2"/>
  <c r="V126" i="2"/>
  <c r="T126" i="2"/>
  <c r="P126" i="2"/>
  <c r="K126" i="2" s="1"/>
  <c r="BF126" i="2" s="1"/>
  <c r="BI125" i="2"/>
  <c r="BH125" i="2"/>
  <c r="BG125" i="2"/>
  <c r="BE125" i="2"/>
  <c r="R125" i="2"/>
  <c r="Q125" i="2"/>
  <c r="X125" i="2"/>
  <c r="V125" i="2"/>
  <c r="T125" i="2"/>
  <c r="P125" i="2"/>
  <c r="BK125" i="2" s="1"/>
  <c r="BI124" i="2"/>
  <c r="BH124" i="2"/>
  <c r="BG124" i="2"/>
  <c r="BE124" i="2"/>
  <c r="R124" i="2"/>
  <c r="Q124" i="2"/>
  <c r="X124" i="2"/>
  <c r="V124" i="2"/>
  <c r="T124" i="2"/>
  <c r="P124" i="2"/>
  <c r="K124" i="2" s="1"/>
  <c r="BF124" i="2" s="1"/>
  <c r="BI123" i="2"/>
  <c r="BH123" i="2"/>
  <c r="BG123" i="2"/>
  <c r="BE123" i="2"/>
  <c r="R123" i="2"/>
  <c r="Q123" i="2"/>
  <c r="X123" i="2"/>
  <c r="V123" i="2"/>
  <c r="T123" i="2"/>
  <c r="P123" i="2"/>
  <c r="K123" i="2" s="1"/>
  <c r="BF123" i="2" s="1"/>
  <c r="BI122" i="2"/>
  <c r="BH122" i="2"/>
  <c r="BG122" i="2"/>
  <c r="BE122" i="2"/>
  <c r="R122" i="2"/>
  <c r="Q122" i="2"/>
  <c r="X122" i="2"/>
  <c r="V122" i="2"/>
  <c r="T122" i="2"/>
  <c r="P122" i="2"/>
  <c r="K122" i="2" s="1"/>
  <c r="BF122" i="2" s="1"/>
  <c r="BK122" i="2"/>
  <c r="BI121" i="2"/>
  <c r="BH121" i="2"/>
  <c r="BG121" i="2"/>
  <c r="BE121" i="2"/>
  <c r="R121" i="2"/>
  <c r="Q121" i="2"/>
  <c r="X121" i="2"/>
  <c r="V121" i="2"/>
  <c r="T121" i="2"/>
  <c r="P121" i="2"/>
  <c r="BK121" i="2" s="1"/>
  <c r="F112" i="2"/>
  <c r="E110" i="2"/>
  <c r="K31" i="2"/>
  <c r="F87" i="2"/>
  <c r="E85" i="2"/>
  <c r="J22" i="2"/>
  <c r="E22" i="2"/>
  <c r="J115" i="2" s="1"/>
  <c r="J21" i="2"/>
  <c r="J19" i="2"/>
  <c r="E19" i="2"/>
  <c r="J89" i="2" s="1"/>
  <c r="J18" i="2"/>
  <c r="J16" i="2"/>
  <c r="E16" i="2"/>
  <c r="F90" i="2" s="1"/>
  <c r="J15" i="2"/>
  <c r="J13" i="2"/>
  <c r="E13" i="2"/>
  <c r="F89" i="2" s="1"/>
  <c r="F114" i="2"/>
  <c r="J12" i="2"/>
  <c r="J87" i="2"/>
  <c r="AK29" i="1"/>
  <c r="AU94" i="1"/>
  <c r="AM90" i="1"/>
  <c r="AM89" i="1"/>
  <c r="L89" i="1"/>
  <c r="AM87" i="1"/>
  <c r="L87" i="1"/>
  <c r="L85" i="1"/>
  <c r="L84" i="1"/>
  <c r="BK160" i="2" l="1"/>
  <c r="BK161" i="2"/>
  <c r="BK137" i="2"/>
  <c r="K130" i="2"/>
  <c r="BF130" i="2" s="1"/>
  <c r="BK126" i="2"/>
  <c r="BK129" i="2"/>
  <c r="BK132" i="2"/>
  <c r="BK133" i="2"/>
  <c r="BK144" i="2"/>
  <c r="BK145" i="2"/>
  <c r="K154" i="2"/>
  <c r="BF154" i="2" s="1"/>
  <c r="K162" i="2"/>
  <c r="BF162" i="2" s="1"/>
  <c r="K149" i="2"/>
  <c r="BF149" i="2" s="1"/>
  <c r="BK136" i="2"/>
  <c r="J112" i="2"/>
  <c r="F37" i="2"/>
  <c r="BD95" i="1" s="1"/>
  <c r="BD94" i="1" s="1"/>
  <c r="AZ94" i="1" s="1"/>
  <c r="R120" i="2"/>
  <c r="J96" i="2" s="1"/>
  <c r="X120" i="2"/>
  <c r="X119" i="2" s="1"/>
  <c r="X118" i="2" s="1"/>
  <c r="BK140" i="2"/>
  <c r="BK141" i="2"/>
  <c r="K142" i="2"/>
  <c r="BF142" i="2" s="1"/>
  <c r="K157" i="2"/>
  <c r="BF157" i="2" s="1"/>
  <c r="Q120" i="2"/>
  <c r="Q119" i="2" s="1"/>
  <c r="T120" i="2"/>
  <c r="T119" i="2" s="1"/>
  <c r="T118" i="2" s="1"/>
  <c r="AW95" i="1" s="1"/>
  <c r="AW94" i="1" s="1"/>
  <c r="BK156" i="2"/>
  <c r="K158" i="2"/>
  <c r="BF158" i="2" s="1"/>
  <c r="K138" i="2"/>
  <c r="BF138" i="2" s="1"/>
  <c r="K35" i="2"/>
  <c r="AX95" i="1" s="1"/>
  <c r="F35" i="2"/>
  <c r="BB95" i="1" s="1"/>
  <c r="BB94" i="1" s="1"/>
  <c r="W34" i="1" s="1"/>
  <c r="K134" i="2"/>
  <c r="BF134" i="2" s="1"/>
  <c r="J114" i="2"/>
  <c r="K121" i="2"/>
  <c r="BF121" i="2" s="1"/>
  <c r="F38" i="2"/>
  <c r="BE95" i="1" s="1"/>
  <c r="BE94" i="1" s="1"/>
  <c r="BA94" i="1" s="1"/>
  <c r="K125" i="2"/>
  <c r="BF125" i="2" s="1"/>
  <c r="BK148" i="2"/>
  <c r="K150" i="2"/>
  <c r="BF150" i="2" s="1"/>
  <c r="BK124" i="2"/>
  <c r="F39" i="2"/>
  <c r="BF95" i="1" s="1"/>
  <c r="BF94" i="1" s="1"/>
  <c r="W38" i="1" s="1"/>
  <c r="J90" i="2"/>
  <c r="V120" i="2"/>
  <c r="V119" i="2" s="1"/>
  <c r="V118" i="2" s="1"/>
  <c r="I96" i="2"/>
  <c r="F115" i="2"/>
  <c r="BK123" i="2"/>
  <c r="BK127" i="2"/>
  <c r="BK131" i="2"/>
  <c r="BK135" i="2"/>
  <c r="BK139" i="2"/>
  <c r="BK143" i="2"/>
  <c r="BK147" i="2"/>
  <c r="BK151" i="2"/>
  <c r="BK155" i="2"/>
  <c r="BK159" i="2"/>
  <c r="BK163" i="2"/>
  <c r="W36" i="1" l="1"/>
  <c r="F36" i="2"/>
  <c r="BC95" i="1" s="1"/>
  <c r="BC94" i="1" s="1"/>
  <c r="W35" i="1" s="1"/>
  <c r="AX94" i="1"/>
  <c r="AK34" i="1" s="1"/>
  <c r="R119" i="2"/>
  <c r="R118" i="2" s="1"/>
  <c r="J94" i="2" s="1"/>
  <c r="K30" i="2" s="1"/>
  <c r="AT95" i="1" s="1"/>
  <c r="AT94" i="1" s="1"/>
  <c r="AK28" i="1" s="1"/>
  <c r="W37" i="1"/>
  <c r="K36" i="2"/>
  <c r="AY95" i="1" s="1"/>
  <c r="AV95" i="1" s="1"/>
  <c r="BK120" i="2"/>
  <c r="I95" i="2"/>
  <c r="Q118" i="2"/>
  <c r="I94" i="2" s="1"/>
  <c r="K29" i="2" s="1"/>
  <c r="AS95" i="1" s="1"/>
  <c r="AS94" i="1" s="1"/>
  <c r="AK27" i="1" s="1"/>
  <c r="AY94" i="1" l="1"/>
  <c r="AK35" i="1" s="1"/>
  <c r="J95" i="2"/>
  <c r="BK119" i="2"/>
  <c r="K120" i="2"/>
  <c r="K96" i="2" s="1"/>
  <c r="AV94" i="1" l="1"/>
  <c r="K119" i="2"/>
  <c r="K95" i="2" s="1"/>
  <c r="BK118" i="2"/>
  <c r="K118" i="2" s="1"/>
  <c r="K94" i="2" s="1"/>
  <c r="K28" i="2" l="1"/>
  <c r="K32" i="2" s="1"/>
  <c r="K101" i="2"/>
  <c r="AG95" i="1" l="1"/>
  <c r="K41" i="2"/>
  <c r="AG94" i="1" l="1"/>
  <c r="AN95" i="1"/>
  <c r="AN94" i="1" l="1"/>
  <c r="AN99" i="1" s="1"/>
  <c r="AG99" i="1"/>
  <c r="AK26" i="1"/>
  <c r="AK31" i="1" s="1"/>
  <c r="AK40" i="1" s="1"/>
</calcChain>
</file>

<file path=xl/sharedStrings.xml><?xml version="1.0" encoding="utf-8"?>
<sst xmlns="http://schemas.openxmlformats.org/spreadsheetml/2006/main" count="917" uniqueCount="303">
  <si>
    <t>Export Komplet</t>
  </si>
  <si>
    <t/>
  </si>
  <si>
    <t>2.0</t>
  </si>
  <si>
    <t>False</t>
  </si>
  <si>
    <t>True</t>
  </si>
  <si>
    <t>{b3f14414-bd2f-4e96-8ba1-459ad0f4d11d}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</si>
  <si>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</si>
  <si>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</si>
  <si>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</si>
  <si>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</si>
  <si>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</si>
  <si>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</si>
  <si>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06159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</si>
  <si>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</si>
  <si>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</si>
  <si>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</si>
  <si>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</si>
  <si>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</si>
  <si>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</si>
  <si>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</si>
  <si>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</si>
  <si>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</si>
  <si>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</si>
  <si>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</si>
  <si>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0,01</t>
  </si>
  <si>
    <t>Spracovateľ:</t>
  </si>
  <si>
    <t>Poznámka:</t>
  </si>
  <si>
    <t>Náklady z rozpočtov</t>
  </si>
  <si>
    <t>Materiál</t>
  </si>
  <si>
    <t>Montáž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</si>
  <si>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</si>
  <si>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</si>
  <si>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</si>
  <si>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</si>
  <si>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</si>
  <si>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</si>
  <si>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</si>
  <si>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</si>
  <si>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</si>
  <si>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</si>
  <si>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</si>
  <si>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</si>
  <si>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</si>
  <si>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</si>
  <si>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</si>
  <si>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</si>
  <si>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</si>
  <si>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</si>
  <si>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</si>
  <si>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</si>
  <si>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</si>
  <si>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</si>
  <si>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</si>
  <si>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</si>
  <si>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</si>
  <si>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</si>
  <si>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</si>
  <si>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</si>
  <si>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</si>
  <si>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</si>
  <si>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</si>
  <si>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</si>
  <si>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</si>
  <si>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</si>
  <si>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</si>
  <si>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</si>
  <si>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</si>
  <si>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</si>
  <si>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</si>
  <si>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</si>
  <si>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</si>
  <si>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</si>
  <si>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</si>
  <si>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</si>
  <si>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</si>
  <si>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</si>
  <si>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</si>
  <si>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</si>
  <si>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</si>
  <si>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</si>
  <si>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</si>
  <si>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</si>
  <si>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</si>
  <si>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</si>
  <si>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</si>
  <si>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Náklady z rozpočtu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</si>
  <si>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</si>
  <si>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</si>
  <si>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</si>
  <si>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</si>
  <si>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</si>
  <si>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</si>
  <si>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</si>
  <si>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</si>
  <si>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M - Práce a dodávky M</t>
  </si>
  <si>
    <t xml:space="preserve">    21-M - Elektromontáže</t>
  </si>
  <si>
    <t>2) Ostatné náklady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</si>
  <si>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</si>
  <si>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</si>
  <si>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</si>
  <si>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</si>
  <si>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</si>
  <si>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</si>
  <si>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</si>
  <si>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</si>
  <si>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</si>
  <si>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</si>
  <si>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</si>
  <si>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</si>
  <si>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</si>
  <si>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</si>
  <si>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</si>
  <si>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</si>
  <si>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</si>
  <si>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</si>
  <si>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</si>
  <si>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</si>
  <si>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</si>
  <si>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</si>
  <si>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</si>
  <si>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210501002</t>
  </si>
  <si>
    <t>Prípravné práce pre zahájením montáže nad 8 panelov</t>
  </si>
  <si>
    <t>súb.</t>
  </si>
  <si>
    <t>CS CENEKON 2019 01</t>
  </si>
  <si>
    <t>64</t>
  </si>
  <si>
    <t>2</t>
  </si>
  <si>
    <t>-1824021493</t>
  </si>
  <si>
    <t>210501100</t>
  </si>
  <si>
    <t>Montáž fotovolataického panela na rošt</t>
  </si>
  <si>
    <t>ks</t>
  </si>
  <si>
    <t>4</t>
  </si>
  <si>
    <t>916868493</t>
  </si>
  <si>
    <t>210461001</t>
  </si>
  <si>
    <t xml:space="preserve">Zapojenie fotovoltaického panelu do 200W </t>
  </si>
  <si>
    <t>695451757</t>
  </si>
  <si>
    <t>210501201</t>
  </si>
  <si>
    <t>Montáž a zapojenie String Boxu in/out 2/2</t>
  </si>
  <si>
    <t>-809768293</t>
  </si>
  <si>
    <t>5</t>
  </si>
  <si>
    <t>SP</t>
  </si>
  <si>
    <t>8</t>
  </si>
  <si>
    <t>-1574590108</t>
  </si>
  <si>
    <t>6</t>
  </si>
  <si>
    <t>210501015</t>
  </si>
  <si>
    <t>Montáž kotevného systému pre rošt na fotovoltaické panely na plochej streche</t>
  </si>
  <si>
    <t>1300765155</t>
  </si>
  <si>
    <t>7</t>
  </si>
  <si>
    <t>UPN 80</t>
  </si>
  <si>
    <t>m</t>
  </si>
  <si>
    <t>-1233463064</t>
  </si>
  <si>
    <t>Jäckl</t>
  </si>
  <si>
    <t>Exteriérová konštrukcia Jäckl 40x20x3 * TZE</t>
  </si>
  <si>
    <t>-1514245999</t>
  </si>
  <si>
    <t>9</t>
  </si>
  <si>
    <t>Plech</t>
  </si>
  <si>
    <t>Exteriérová konštrukcia plech valcovaný 10mm * TZE</t>
  </si>
  <si>
    <t>m2</t>
  </si>
  <si>
    <t>1765145831</t>
  </si>
  <si>
    <t>10</t>
  </si>
  <si>
    <t>SPJ</t>
  </si>
  <si>
    <t>Spojovacie prvky * TZE</t>
  </si>
  <si>
    <t>kpl</t>
  </si>
  <si>
    <t>1331820042</t>
  </si>
  <si>
    <t>11</t>
  </si>
  <si>
    <t>BP</t>
  </si>
  <si>
    <t>Betónová platňa 50x50x10 * TZE</t>
  </si>
  <si>
    <t>1211782478</t>
  </si>
  <si>
    <t>12</t>
  </si>
  <si>
    <t>210501251</t>
  </si>
  <si>
    <t>Montáž a zapojenie meniča napätia trojfázového z DC/AC</t>
  </si>
  <si>
    <t>-1526178217</t>
  </si>
  <si>
    <t>13</t>
  </si>
  <si>
    <t>210180204</t>
  </si>
  <si>
    <t>Zapojenie meniča vrátane utesnenia dna DC/AC</t>
  </si>
  <si>
    <t>-2028944784</t>
  </si>
  <si>
    <t>14</t>
  </si>
  <si>
    <t>MN</t>
  </si>
  <si>
    <t>1166659356</t>
  </si>
  <si>
    <t>15</t>
  </si>
  <si>
    <t>220321471</t>
  </si>
  <si>
    <t>526396381</t>
  </si>
  <si>
    <t>16</t>
  </si>
  <si>
    <t>BAT</t>
  </si>
  <si>
    <t>-1243614450</t>
  </si>
  <si>
    <t>17</t>
  </si>
  <si>
    <t>210800103</t>
  </si>
  <si>
    <t>Kábel medený uložený voľne CYKY 450/750 V 2x4</t>
  </si>
  <si>
    <t>1733014897</t>
  </si>
  <si>
    <t>18</t>
  </si>
  <si>
    <t>IBC</t>
  </si>
  <si>
    <t>Vodič IBC Flexi-sun 4mm2 red * TZE</t>
  </si>
  <si>
    <t>336622228</t>
  </si>
  <si>
    <t>19</t>
  </si>
  <si>
    <t>IBC2</t>
  </si>
  <si>
    <t>Vodič IBC Flexi-sun 4mm2 bk * TZE</t>
  </si>
  <si>
    <t>1932488244</t>
  </si>
  <si>
    <t>KB</t>
  </si>
  <si>
    <t>Kábel CXKH-R 2x4mm2 * TZE</t>
  </si>
  <si>
    <t>848364589</t>
  </si>
  <si>
    <t>21</t>
  </si>
  <si>
    <t>210010025</t>
  </si>
  <si>
    <t>Rúrka ohybná elektroinštalačná z PVC typ FXP 20, uložená pevne</t>
  </si>
  <si>
    <t>-2025357293</t>
  </si>
  <si>
    <t>22</t>
  </si>
  <si>
    <t>345710009100</t>
  </si>
  <si>
    <t>Rúrka ohybná vlnitá pancierová PVC-U, FXP DN 20 *TZE</t>
  </si>
  <si>
    <t>128</t>
  </si>
  <si>
    <t>2117386385</t>
  </si>
  <si>
    <t>23</t>
  </si>
  <si>
    <t>953991221</t>
  </si>
  <si>
    <t>Dodanie a osadenie príchytky do steny z betónu alebo tvrdého kameňa, vonk.profil príchytky 10-12 mm</t>
  </si>
  <si>
    <t>-66502700</t>
  </si>
  <si>
    <t>24</t>
  </si>
  <si>
    <t>KTR000000519</t>
  </si>
  <si>
    <t>Príchytka rúrky HFCL20 20mm PVC biela * ZTE</t>
  </si>
  <si>
    <t>256</t>
  </si>
  <si>
    <t>72019318</t>
  </si>
  <si>
    <t>25</t>
  </si>
  <si>
    <t>220260053</t>
  </si>
  <si>
    <t>Krabica KT 250 na povrchu, vrátane zhotovenia uchytenia(príchytiek),zhot.otvorov,bez svoriek a zapojenia</t>
  </si>
  <si>
    <t>1153830098</t>
  </si>
  <si>
    <t>26</t>
  </si>
  <si>
    <t>RD.C_KR</t>
  </si>
  <si>
    <t>Montážna krabica R.DC 310x230x180mm IP65 * TZE</t>
  </si>
  <si>
    <t>1492108109</t>
  </si>
  <si>
    <t>27</t>
  </si>
  <si>
    <t>220300924</t>
  </si>
  <si>
    <t>Svorkovnice do krabíc, montáž svorkovnice,zapojenie vodičov na svorky, svorka 4 pólová</t>
  </si>
  <si>
    <t>1854495099</t>
  </si>
  <si>
    <t>28</t>
  </si>
  <si>
    <t>RD.C_SV</t>
  </si>
  <si>
    <t>Svorkovnica</t>
  </si>
  <si>
    <t>-1265020073</t>
  </si>
  <si>
    <t>29</t>
  </si>
  <si>
    <t>210120021</t>
  </si>
  <si>
    <t>Poistkový spodok SPH 00 jednopólový do 160 A</t>
  </si>
  <si>
    <t>CS CENEKON 2016 02</t>
  </si>
  <si>
    <t>-976338012</t>
  </si>
  <si>
    <t>30</t>
  </si>
  <si>
    <t>RD.C_OP</t>
  </si>
  <si>
    <t>Poistkový odpojovač, poistky 1000V * TZE</t>
  </si>
  <si>
    <t>-1734727</t>
  </si>
  <si>
    <t>31</t>
  </si>
  <si>
    <t>210120421</t>
  </si>
  <si>
    <t>Zvodiče prepätia triedy C</t>
  </si>
  <si>
    <t>845876677</t>
  </si>
  <si>
    <t>32</t>
  </si>
  <si>
    <t>RD.C_ZV</t>
  </si>
  <si>
    <t>Zvodič prepätia DS50VGPV 1000V</t>
  </si>
  <si>
    <t>-1088496035</t>
  </si>
  <si>
    <t>33</t>
  </si>
  <si>
    <t>210120404</t>
  </si>
  <si>
    <t>Istič vzduchový trojpólový do 63 A</t>
  </si>
  <si>
    <t>-1655172120</t>
  </si>
  <si>
    <t>34</t>
  </si>
  <si>
    <t>RFVE_I</t>
  </si>
  <si>
    <t>Istič 16B/3</t>
  </si>
  <si>
    <t>-1329136222</t>
  </si>
  <si>
    <t>35</t>
  </si>
  <si>
    <t>210130106</t>
  </si>
  <si>
    <t>Stýkač štvorpólový na DIN lištu do 25 A</t>
  </si>
  <si>
    <t>207644957</t>
  </si>
  <si>
    <t>36</t>
  </si>
  <si>
    <t>RFVE_RS</t>
  </si>
  <si>
    <t>Stykač RS 25/40 24V</t>
  </si>
  <si>
    <t>-1323945101</t>
  </si>
  <si>
    <t>37</t>
  </si>
  <si>
    <t>210110403</t>
  </si>
  <si>
    <t>Modulárne vypínače 3P do 63 A na DIN lištu</t>
  </si>
  <si>
    <t>-797900956</t>
  </si>
  <si>
    <t>38</t>
  </si>
  <si>
    <t>RFVE_V</t>
  </si>
  <si>
    <t>Vypínač 3P/16A * TZE</t>
  </si>
  <si>
    <t>-691037329</t>
  </si>
  <si>
    <t>39</t>
  </si>
  <si>
    <t>RFVE_V2</t>
  </si>
  <si>
    <t>Vypínač 3P/25 * TZE</t>
  </si>
  <si>
    <t>-1660020664</t>
  </si>
  <si>
    <t>40</t>
  </si>
  <si>
    <t>220511025</t>
  </si>
  <si>
    <t>Montáž konektoru (zástrčky)</t>
  </si>
  <si>
    <t>741412975</t>
  </si>
  <si>
    <t>41</t>
  </si>
  <si>
    <t>KN</t>
  </si>
  <si>
    <t>Konektor MC4 male/female * TZE</t>
  </si>
  <si>
    <t>2136678632</t>
  </si>
  <si>
    <t>42</t>
  </si>
  <si>
    <t>998936203</t>
  </si>
  <si>
    <t>Presun hmôt pre montáž prevádz., meracích a regulač.zariadení v stavbe (objekte) výšky nad 7 do 24 m</t>
  </si>
  <si>
    <t>91093751</t>
  </si>
  <si>
    <t>43</t>
  </si>
  <si>
    <t>PM</t>
  </si>
  <si>
    <t xml:space="preserve">Podružný materiál </t>
  </si>
  <si>
    <t>pol</t>
  </si>
  <si>
    <t>1697301773</t>
  </si>
  <si>
    <t>* TZE - Navrhnuté zariadenie môže byť nahradené iným technicky zhodným ekvivalentom</t>
  </si>
  <si>
    <t>Menič Huawei SUN2000-5KTL-M0</t>
  </si>
  <si>
    <t>Solárny panel Vitovolt 300 P290AE</t>
  </si>
  <si>
    <t xml:space="preserve">Exteriérová konštrukcia </t>
  </si>
  <si>
    <t>FTVE AB Jasenica</t>
  </si>
  <si>
    <t>Jasenica - Fotovoltická elektráreň</t>
  </si>
  <si>
    <t>Montáž U-f GUARD do RH</t>
  </si>
  <si>
    <t>U-f GUARD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</si>
</sst>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0" fillId="0" borderId="0" xfId="0" applyNumberFormat="1" applyFont="1" applyAlignment="1"/>
    <xf numFmtId="167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7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7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7" fontId="13" fillId="0" borderId="20" xfId="0" applyNumberFormat="1" applyFont="1" applyBorder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>
      <selection activeCell="O11" sqref="O11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9" width="25.75" hidden="1" customWidth="1"/>
    <col min="50" max="51" width="21.75" hidden="1" customWidth="1"/>
    <col min="52" max="53" width="25" hidden="1" customWidth="1"/>
    <col min="54" max="54" width="21.75" hidden="1" customWidth="1"/>
    <col min="55" max="55" width="19.25" hidden="1" customWidth="1"/>
    <col min="56" max="56" width="25" hidden="1" customWidth="1"/>
    <col min="57" max="57" width="21.75" hidden="1" customWidth="1"/>
    <col min="58" max="58" width="19.25" hidden="1" customWidth="1"/>
    <col min="59" max="59" width="66.5" customWidth="1"/>
    <col min="71" max="91" width="9.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7" customHeight="1">
      <c r="AR2" s="180" t="s">
        <v>6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S2" s="13" t="s">
        <v>7</v>
      </c>
      <c r="BT2" s="13" t="s">
        <v>8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S4" s="13" t="s">
        <v>7</v>
      </c>
    </row>
    <row r="5" spans="1:74" ht="12" customHeight="1">
      <c r="B5" s="16"/>
      <c r="D5" s="19" t="s">
        <v>11</v>
      </c>
      <c r="K5" s="177" t="s">
        <v>12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S5" s="13" t="s">
        <v>7</v>
      </c>
    </row>
    <row r="6" spans="1:74" ht="37" customHeight="1">
      <c r="B6" s="16"/>
      <c r="D6" s="21" t="s">
        <v>13</v>
      </c>
      <c r="K6" s="179" t="s">
        <v>299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S6" s="13" t="s">
        <v>7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7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/>
      <c r="AR8" s="16"/>
      <c r="BS8" s="13" t="s">
        <v>7</v>
      </c>
    </row>
    <row r="9" spans="1:74" ht="14.5" customHeight="1">
      <c r="B9" s="16"/>
      <c r="AR9" s="16"/>
      <c r="BS9" s="13" t="s">
        <v>7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7</v>
      </c>
    </row>
    <row r="11" spans="1:74" ht="18.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7</v>
      </c>
    </row>
    <row r="12" spans="1:74" ht="7" customHeight="1">
      <c r="B12" s="16"/>
      <c r="AR12" s="16"/>
      <c r="BS12" s="13" t="s">
        <v>7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7</v>
      </c>
    </row>
    <row r="14" spans="1:74" ht="13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7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3</v>
      </c>
    </row>
    <row r="17" spans="2:71" ht="18.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4</v>
      </c>
    </row>
    <row r="18" spans="2:71" ht="7" customHeight="1">
      <c r="B18" s="16"/>
      <c r="AR18" s="16"/>
      <c r="BS18" s="13" t="s">
        <v>24</v>
      </c>
    </row>
    <row r="19" spans="2:71" ht="12" customHeight="1">
      <c r="B19" s="16"/>
      <c r="D19" s="22" t="s">
        <v>25</v>
      </c>
      <c r="AK19" s="22" t="s">
        <v>20</v>
      </c>
      <c r="AN19" s="20" t="s">
        <v>1</v>
      </c>
      <c r="AR19" s="16"/>
      <c r="BS19" s="13" t="s">
        <v>24</v>
      </c>
    </row>
    <row r="20" spans="2:71" ht="18.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4</v>
      </c>
    </row>
    <row r="21" spans="2:71" ht="7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5" customHeight="1">
      <c r="B26" s="16"/>
      <c r="D26" s="25" t="s">
        <v>27</v>
      </c>
      <c r="AK26" s="182">
        <f>ROUND(AG94,2)</f>
        <v>0</v>
      </c>
      <c r="AL26" s="178"/>
      <c r="AM26" s="178"/>
      <c r="AN26" s="178"/>
      <c r="AO26" s="178"/>
      <c r="AR26" s="16"/>
    </row>
    <row r="27" spans="2:71" ht="12">
      <c r="B27" s="16"/>
      <c r="E27" s="27" t="s">
        <v>28</v>
      </c>
      <c r="AK27" s="183">
        <f>ROUND(AS94,2)</f>
        <v>0</v>
      </c>
      <c r="AL27" s="183"/>
      <c r="AM27" s="183"/>
      <c r="AN27" s="183"/>
      <c r="AO27" s="183"/>
      <c r="AR27" s="16"/>
    </row>
    <row r="28" spans="2:71" s="1" customFormat="1" ht="12">
      <c r="B28" s="28"/>
      <c r="E28" s="27" t="s">
        <v>29</v>
      </c>
      <c r="AK28" s="183">
        <f>ROUND(AT94,2)</f>
        <v>0</v>
      </c>
      <c r="AL28" s="183"/>
      <c r="AM28" s="183"/>
      <c r="AN28" s="183"/>
      <c r="AO28" s="183"/>
      <c r="AR28" s="28"/>
    </row>
    <row r="29" spans="2:71" s="1" customFormat="1" ht="14.5" customHeight="1">
      <c r="B29" s="28"/>
      <c r="D29" s="25" t="s">
        <v>30</v>
      </c>
      <c r="AK29" s="182">
        <f>ROUND(AG97, 2)</f>
        <v>0</v>
      </c>
      <c r="AL29" s="182"/>
      <c r="AM29" s="182"/>
      <c r="AN29" s="182"/>
      <c r="AO29" s="182"/>
      <c r="AR29" s="28"/>
    </row>
    <row r="30" spans="2:71" s="1" customFormat="1" ht="7" customHeight="1">
      <c r="B30" s="28"/>
      <c r="AR30" s="28"/>
    </row>
    <row r="31" spans="2:71" s="1" customFormat="1" ht="26" customHeight="1">
      <c r="B31" s="28"/>
      <c r="D31" s="29" t="s">
        <v>31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184">
        <f>ROUND(AK26 + AK29, 2)</f>
        <v>0</v>
      </c>
      <c r="AL31" s="185"/>
      <c r="AM31" s="185"/>
      <c r="AN31" s="185"/>
      <c r="AO31" s="185"/>
      <c r="AR31" s="28"/>
    </row>
    <row r="32" spans="2:71" s="1" customFormat="1" ht="7" customHeight="1">
      <c r="B32" s="28"/>
      <c r="AR32" s="28"/>
    </row>
    <row r="33" spans="2:44" s="1" customFormat="1" ht="13">
      <c r="B33" s="28"/>
      <c r="L33" s="171" t="s">
        <v>32</v>
      </c>
      <c r="M33" s="171"/>
      <c r="N33" s="171"/>
      <c r="O33" s="171"/>
      <c r="P33" s="171"/>
      <c r="W33" s="171" t="s">
        <v>33</v>
      </c>
      <c r="X33" s="171"/>
      <c r="Y33" s="171"/>
      <c r="Z33" s="171"/>
      <c r="AA33" s="171"/>
      <c r="AB33" s="171"/>
      <c r="AC33" s="171"/>
      <c r="AD33" s="171"/>
      <c r="AE33" s="171"/>
      <c r="AK33" s="171" t="s">
        <v>34</v>
      </c>
      <c r="AL33" s="171"/>
      <c r="AM33" s="171"/>
      <c r="AN33" s="171"/>
      <c r="AO33" s="171"/>
      <c r="AR33" s="28"/>
    </row>
    <row r="34" spans="2:44" s="2" customFormat="1" ht="14.5" customHeight="1">
      <c r="B34" s="32"/>
      <c r="D34" s="22" t="s">
        <v>35</v>
      </c>
      <c r="F34" s="22" t="s">
        <v>36</v>
      </c>
      <c r="L34" s="164">
        <v>0.2</v>
      </c>
      <c r="M34" s="165"/>
      <c r="N34" s="165"/>
      <c r="O34" s="165"/>
      <c r="P34" s="165"/>
      <c r="W34" s="172">
        <f>ROUND(BB94 + SUM(CD97), 2)</f>
        <v>0</v>
      </c>
      <c r="X34" s="165"/>
      <c r="Y34" s="165"/>
      <c r="Z34" s="165"/>
      <c r="AA34" s="165"/>
      <c r="AB34" s="165"/>
      <c r="AC34" s="165"/>
      <c r="AD34" s="165"/>
      <c r="AE34" s="165"/>
      <c r="AK34" s="172">
        <f>ROUND(AX94 + SUM(BY97), 2)</f>
        <v>0</v>
      </c>
      <c r="AL34" s="165"/>
      <c r="AM34" s="165"/>
      <c r="AN34" s="165"/>
      <c r="AO34" s="165"/>
      <c r="AR34" s="32"/>
    </row>
    <row r="35" spans="2:44" s="2" customFormat="1" ht="14.5" customHeight="1">
      <c r="B35" s="32"/>
      <c r="F35" s="22" t="s">
        <v>37</v>
      </c>
      <c r="L35" s="164">
        <v>0.2</v>
      </c>
      <c r="M35" s="165"/>
      <c r="N35" s="165"/>
      <c r="O35" s="165"/>
      <c r="P35" s="165"/>
      <c r="W35" s="172">
        <f>ROUND(BC94 + SUM(CE97), 2)</f>
        <v>0</v>
      </c>
      <c r="X35" s="165"/>
      <c r="Y35" s="165"/>
      <c r="Z35" s="165"/>
      <c r="AA35" s="165"/>
      <c r="AB35" s="165"/>
      <c r="AC35" s="165"/>
      <c r="AD35" s="165"/>
      <c r="AE35" s="165"/>
      <c r="AK35" s="172">
        <f>ROUND(AY94 + SUM(BZ97), 2)</f>
        <v>0</v>
      </c>
      <c r="AL35" s="165"/>
      <c r="AM35" s="165"/>
      <c r="AN35" s="165"/>
      <c r="AO35" s="165"/>
      <c r="AR35" s="32"/>
    </row>
    <row r="36" spans="2:44" s="2" customFormat="1" ht="14.5" hidden="1" customHeight="1">
      <c r="B36" s="32"/>
      <c r="F36" s="22" t="s">
        <v>38</v>
      </c>
      <c r="L36" s="164">
        <v>0.2</v>
      </c>
      <c r="M36" s="165"/>
      <c r="N36" s="165"/>
      <c r="O36" s="165"/>
      <c r="P36" s="165"/>
      <c r="W36" s="172">
        <f>ROUND(BD94 + SUM(CF97), 2)</f>
        <v>0</v>
      </c>
      <c r="X36" s="165"/>
      <c r="Y36" s="165"/>
      <c r="Z36" s="165"/>
      <c r="AA36" s="165"/>
      <c r="AB36" s="165"/>
      <c r="AC36" s="165"/>
      <c r="AD36" s="165"/>
      <c r="AE36" s="165"/>
      <c r="AK36" s="172">
        <v>0</v>
      </c>
      <c r="AL36" s="165"/>
      <c r="AM36" s="165"/>
      <c r="AN36" s="165"/>
      <c r="AO36" s="165"/>
      <c r="AR36" s="32"/>
    </row>
    <row r="37" spans="2:44" s="2" customFormat="1" ht="14.5" hidden="1" customHeight="1">
      <c r="B37" s="32"/>
      <c r="F37" s="22" t="s">
        <v>39</v>
      </c>
      <c r="L37" s="164">
        <v>0.2</v>
      </c>
      <c r="M37" s="165"/>
      <c r="N37" s="165"/>
      <c r="O37" s="165"/>
      <c r="P37" s="165"/>
      <c r="W37" s="172">
        <f>ROUND(BE94 + SUM(CG97), 2)</f>
        <v>0</v>
      </c>
      <c r="X37" s="165"/>
      <c r="Y37" s="165"/>
      <c r="Z37" s="165"/>
      <c r="AA37" s="165"/>
      <c r="AB37" s="165"/>
      <c r="AC37" s="165"/>
      <c r="AD37" s="165"/>
      <c r="AE37" s="165"/>
      <c r="AK37" s="172">
        <v>0</v>
      </c>
      <c r="AL37" s="165"/>
      <c r="AM37" s="165"/>
      <c r="AN37" s="165"/>
      <c r="AO37" s="165"/>
      <c r="AR37" s="32"/>
    </row>
    <row r="38" spans="2:44" s="2" customFormat="1" ht="14.5" hidden="1" customHeight="1">
      <c r="B38" s="32"/>
      <c r="F38" s="22" t="s">
        <v>40</v>
      </c>
      <c r="L38" s="164">
        <v>0</v>
      </c>
      <c r="M38" s="165"/>
      <c r="N38" s="165"/>
      <c r="O38" s="165"/>
      <c r="P38" s="165"/>
      <c r="W38" s="172">
        <f>ROUND(BF94 + SUM(CH97), 2)</f>
        <v>0</v>
      </c>
      <c r="X38" s="165"/>
      <c r="Y38" s="165"/>
      <c r="Z38" s="165"/>
      <c r="AA38" s="165"/>
      <c r="AB38" s="165"/>
      <c r="AC38" s="165"/>
      <c r="AD38" s="165"/>
      <c r="AE38" s="165"/>
      <c r="AK38" s="172">
        <v>0</v>
      </c>
      <c r="AL38" s="165"/>
      <c r="AM38" s="165"/>
      <c r="AN38" s="165"/>
      <c r="AO38" s="165"/>
      <c r="AR38" s="32"/>
    </row>
    <row r="39" spans="2:44" s="1" customFormat="1" ht="7" customHeight="1">
      <c r="B39" s="28"/>
      <c r="AR39" s="28"/>
    </row>
    <row r="40" spans="2:44" s="1" customFormat="1" ht="26" customHeight="1">
      <c r="B40" s="28"/>
      <c r="C40" s="33"/>
      <c r="D40" s="34" t="s">
        <v>41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6" t="s">
        <v>42</v>
      </c>
      <c r="U40" s="35"/>
      <c r="V40" s="35"/>
      <c r="W40" s="35"/>
      <c r="X40" s="168" t="s">
        <v>43</v>
      </c>
      <c r="Y40" s="169"/>
      <c r="Z40" s="169"/>
      <c r="AA40" s="169"/>
      <c r="AB40" s="169"/>
      <c r="AC40" s="35"/>
      <c r="AD40" s="35"/>
      <c r="AE40" s="35"/>
      <c r="AF40" s="35"/>
      <c r="AG40" s="35"/>
      <c r="AH40" s="35"/>
      <c r="AI40" s="35"/>
      <c r="AJ40" s="35"/>
      <c r="AK40" s="173">
        <f>SUM(AK31:AK38)</f>
        <v>0</v>
      </c>
      <c r="AL40" s="169"/>
      <c r="AM40" s="169"/>
      <c r="AN40" s="169"/>
      <c r="AO40" s="174"/>
      <c r="AP40" s="33"/>
      <c r="AQ40" s="33"/>
      <c r="AR40" s="28"/>
    </row>
    <row r="41" spans="2:44" s="1" customFormat="1" ht="7" customHeight="1">
      <c r="B41" s="28"/>
      <c r="AR41" s="28"/>
    </row>
    <row r="42" spans="2:44" s="1" customFormat="1" ht="14.5" customHeight="1">
      <c r="B42" s="28"/>
      <c r="AR42" s="28"/>
    </row>
    <row r="43" spans="2:44" ht="14.5" customHeight="1">
      <c r="B43" s="16"/>
      <c r="AR43" s="16"/>
    </row>
    <row r="44" spans="2:44" ht="14.5" customHeight="1">
      <c r="B44" s="16"/>
      <c r="AR44" s="16"/>
    </row>
    <row r="45" spans="2:44" ht="14.5" customHeight="1">
      <c r="B45" s="16"/>
      <c r="AR45" s="16"/>
    </row>
    <row r="46" spans="2:44" ht="14.5" customHeight="1">
      <c r="B46" s="16"/>
      <c r="AR46" s="16"/>
    </row>
    <row r="47" spans="2:44" ht="14.5" customHeight="1">
      <c r="B47" s="16"/>
      <c r="AR47" s="16"/>
    </row>
    <row r="48" spans="2:44" ht="14.5" customHeight="1">
      <c r="B48" s="16"/>
      <c r="AR48" s="16"/>
    </row>
    <row r="49" spans="2:44" s="1" customFormat="1" ht="14.5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5" customHeight="1">
      <c r="B82" s="28"/>
      <c r="C82" s="17" t="s">
        <v>50</v>
      </c>
      <c r="AR82" s="28"/>
    </row>
    <row r="83" spans="1:90" s="1" customFormat="1" ht="7" customHeight="1">
      <c r="B83" s="28"/>
      <c r="AR83" s="28"/>
    </row>
    <row r="84" spans="1:90" s="3" customFormat="1" ht="12" customHeight="1">
      <c r="B84" s="44"/>
      <c r="C84" s="22" t="s">
        <v>11</v>
      </c>
      <c r="L84" s="3" t="str">
        <f>K5</f>
        <v>06159</v>
      </c>
      <c r="AR84" s="44"/>
    </row>
    <row r="85" spans="1:90" s="4" customFormat="1" ht="37" customHeight="1">
      <c r="B85" s="45"/>
      <c r="C85" s="46" t="s">
        <v>13</v>
      </c>
      <c r="L85" s="175" t="str">
        <f>K6</f>
        <v>FTVE AB Jasenica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0" s="1" customFormat="1" ht="7" customHeight="1">
      <c r="B86" s="28"/>
      <c r="AR86" s="28"/>
    </row>
    <row r="87" spans="1:90" s="1" customFormat="1" ht="12" customHeight="1">
      <c r="B87" s="28"/>
      <c r="C87" s="22" t="s">
        <v>16</v>
      </c>
      <c r="L87" s="47" t="str">
        <f>IF(K8="","",K8)</f>
        <v xml:space="preserve"> </v>
      </c>
      <c r="AI87" s="22" t="s">
        <v>18</v>
      </c>
      <c r="AM87" s="189" t="str">
        <f>IF(AN8= "","",AN8)</f>
        <v/>
      </c>
      <c r="AN87" s="189"/>
      <c r="AR87" s="28"/>
    </row>
    <row r="88" spans="1:90" s="1" customFormat="1" ht="7" customHeight="1">
      <c r="B88" s="28"/>
      <c r="AR88" s="28"/>
    </row>
    <row r="89" spans="1:90" s="1" customFormat="1" ht="15.25" customHeight="1">
      <c r="B89" s="28"/>
      <c r="C89" s="167" t="s">
        <v>26</v>
      </c>
      <c r="D89" s="167"/>
      <c r="E89" s="167"/>
      <c r="F89" s="167"/>
      <c r="G89" s="167"/>
      <c r="H89" s="167"/>
      <c r="L89" s="3" t="str">
        <f>IF(E11= "","",E11)</f>
        <v xml:space="preserve"> </v>
      </c>
      <c r="AI89" s="22" t="s">
        <v>23</v>
      </c>
      <c r="AM89" s="187" t="str">
        <f>IF(E17="","",E17)</f>
        <v xml:space="preserve"> </v>
      </c>
      <c r="AN89" s="188"/>
      <c r="AO89" s="188"/>
      <c r="AP89" s="188"/>
      <c r="AR89" s="28"/>
      <c r="AS89" s="190" t="s">
        <v>51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50"/>
    </row>
    <row r="90" spans="1:90" s="1" customFormat="1" ht="15.25" customHeight="1">
      <c r="B90" s="28"/>
      <c r="C90" s="167" t="s">
        <v>295</v>
      </c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I90" s="22" t="s">
        <v>25</v>
      </c>
      <c r="AM90" s="187" t="str">
        <f>IF(E20="","",E20)</f>
        <v xml:space="preserve"> </v>
      </c>
      <c r="AN90" s="188"/>
      <c r="AO90" s="188"/>
      <c r="AP90" s="188"/>
      <c r="AR90" s="28"/>
      <c r="AS90" s="192"/>
      <c r="AT90" s="193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2"/>
    </row>
    <row r="91" spans="1:90" s="1" customFormat="1" ht="11" customHeight="1">
      <c r="B91" s="28"/>
      <c r="AR91" s="28"/>
      <c r="AS91" s="192"/>
      <c r="AT91" s="193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2"/>
    </row>
    <row r="92" spans="1:90" s="1" customFormat="1" ht="29.25" customHeight="1">
      <c r="B92" s="28"/>
      <c r="C92" s="161" t="s">
        <v>52</v>
      </c>
      <c r="D92" s="162"/>
      <c r="E92" s="162"/>
      <c r="F92" s="162"/>
      <c r="G92" s="162"/>
      <c r="H92" s="53"/>
      <c r="I92" s="163" t="s">
        <v>53</v>
      </c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  <c r="AF92" s="162"/>
      <c r="AG92" s="194" t="s">
        <v>54</v>
      </c>
      <c r="AH92" s="162"/>
      <c r="AI92" s="162"/>
      <c r="AJ92" s="162"/>
      <c r="AK92" s="162"/>
      <c r="AL92" s="162"/>
      <c r="AM92" s="162"/>
      <c r="AN92" s="163" t="s">
        <v>55</v>
      </c>
      <c r="AO92" s="162"/>
      <c r="AP92" s="195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6" t="s">
        <v>68</v>
      </c>
      <c r="BE92" s="56" t="s">
        <v>69</v>
      </c>
      <c r="BF92" s="57" t="s">
        <v>70</v>
      </c>
    </row>
    <row r="93" spans="1:90" s="1" customFormat="1" ht="11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50"/>
    </row>
    <row r="94" spans="1:90" s="5" customFormat="1" ht="32.5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8">
        <f>ROUND(AG95,2)</f>
        <v>0</v>
      </c>
      <c r="AH94" s="198"/>
      <c r="AI94" s="198"/>
      <c r="AJ94" s="198"/>
      <c r="AK94" s="198"/>
      <c r="AL94" s="198"/>
      <c r="AM94" s="198"/>
      <c r="AN94" s="186">
        <f>SUM(AG94,AV94)</f>
        <v>0</v>
      </c>
      <c r="AO94" s="186"/>
      <c r="AP94" s="186"/>
      <c r="AQ94" s="63" t="s">
        <v>1</v>
      </c>
      <c r="AR94" s="59"/>
      <c r="AS94" s="64">
        <f>ROUND(AS95,2)</f>
        <v>0</v>
      </c>
      <c r="AT94" s="65">
        <f>ROUND(AT95,2)</f>
        <v>0</v>
      </c>
      <c r="AU94" s="66">
        <f>ROUND(AU95,2)</f>
        <v>0</v>
      </c>
      <c r="AV94" s="66">
        <f>ROUND(SUM(AX94:AY94),2)</f>
        <v>0</v>
      </c>
      <c r="AW94" s="67">
        <f>ROUND(AW95,5)</f>
        <v>109.0218</v>
      </c>
      <c r="AX94" s="66">
        <f>ROUND(BB94*L34,2)</f>
        <v>0</v>
      </c>
      <c r="AY94" s="66">
        <f>ROUND(BC94*L35,2)</f>
        <v>0</v>
      </c>
      <c r="AZ94" s="66">
        <f>ROUND(BD94*L34,2)</f>
        <v>0</v>
      </c>
      <c r="BA94" s="66">
        <f>ROUND(BE94*L35,2)</f>
        <v>0</v>
      </c>
      <c r="BB94" s="66">
        <f>ROUND(BB95,2)</f>
        <v>0</v>
      </c>
      <c r="BC94" s="66">
        <f>ROUND(BC95,2)</f>
        <v>0</v>
      </c>
      <c r="BD94" s="66">
        <f>ROUND(BD95,2)</f>
        <v>0</v>
      </c>
      <c r="BE94" s="66">
        <f>ROUND(BE95,2)</f>
        <v>0</v>
      </c>
      <c r="BF94" s="68">
        <f>ROUND(BF95,2)</f>
        <v>0</v>
      </c>
      <c r="BS94" s="69" t="s">
        <v>72</v>
      </c>
      <c r="BT94" s="69" t="s">
        <v>73</v>
      </c>
      <c r="BV94" s="69" t="s">
        <v>74</v>
      </c>
      <c r="BW94" s="69" t="s">
        <v>5</v>
      </c>
      <c r="BX94" s="69" t="s">
        <v>75</v>
      </c>
      <c r="CL94" s="69" t="s">
        <v>1</v>
      </c>
    </row>
    <row r="95" spans="1:90" s="6" customFormat="1" ht="27" customHeight="1">
      <c r="A95" s="70" t="s">
        <v>76</v>
      </c>
      <c r="B95" s="71"/>
      <c r="C95" s="72"/>
      <c r="D95" s="166" t="s">
        <v>12</v>
      </c>
      <c r="E95" s="166"/>
      <c r="F95" s="166"/>
      <c r="G95" s="166"/>
      <c r="H95" s="166"/>
      <c r="I95" s="73"/>
      <c r="J95" s="166" t="s">
        <v>300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96">
        <f>'06159 - FTVE Jasenica ...'!K32</f>
        <v>0</v>
      </c>
      <c r="AH95" s="197"/>
      <c r="AI95" s="197"/>
      <c r="AJ95" s="197"/>
      <c r="AK95" s="197"/>
      <c r="AL95" s="197"/>
      <c r="AM95" s="197"/>
      <c r="AN95" s="196">
        <f>SUM(AG95,AV95)</f>
        <v>0</v>
      </c>
      <c r="AO95" s="197"/>
      <c r="AP95" s="197"/>
      <c r="AQ95" s="74" t="s">
        <v>77</v>
      </c>
      <c r="AR95" s="71"/>
      <c r="AS95" s="75">
        <f>'06159 - FTVE Jasenica ...'!K29</f>
        <v>0</v>
      </c>
      <c r="AT95" s="76">
        <f>'06159 - FTVE Jasenica ...'!K30</f>
        <v>0</v>
      </c>
      <c r="AU95" s="76">
        <v>0</v>
      </c>
      <c r="AV95" s="76">
        <f>ROUND(SUM(AX95:AY95),2)</f>
        <v>0</v>
      </c>
      <c r="AW95" s="77">
        <f>'06159 - FTVE Jasenica ...'!T118</f>
        <v>109.02179999999997</v>
      </c>
      <c r="AX95" s="76">
        <f>'06159 - FTVE Jasenica ...'!K35</f>
        <v>0</v>
      </c>
      <c r="AY95" s="76">
        <f>'06159 - FTVE Jasenica ...'!K36</f>
        <v>0</v>
      </c>
      <c r="AZ95" s="76">
        <f>'06159 - FTVE Jasenica ...'!K37</f>
        <v>0</v>
      </c>
      <c r="BA95" s="76">
        <f>'06159 - FTVE Jasenica ...'!K38</f>
        <v>0</v>
      </c>
      <c r="BB95" s="76">
        <f>'06159 - FTVE Jasenica ...'!F35</f>
        <v>0</v>
      </c>
      <c r="BC95" s="76">
        <f>'06159 - FTVE Jasenica ...'!F36</f>
        <v>0</v>
      </c>
      <c r="BD95" s="76">
        <f>'06159 - FTVE Jasenica ...'!F37</f>
        <v>0</v>
      </c>
      <c r="BE95" s="76">
        <f>'06159 - FTVE Jasenica ...'!F38</f>
        <v>0</v>
      </c>
      <c r="BF95" s="78">
        <f>'06159 - FTVE Jasenica ...'!F39</f>
        <v>0</v>
      </c>
      <c r="BT95" s="79" t="s">
        <v>78</v>
      </c>
      <c r="BU95" s="79" t="s">
        <v>79</v>
      </c>
      <c r="BV95" s="79" t="s">
        <v>74</v>
      </c>
      <c r="BW95" s="79" t="s">
        <v>5</v>
      </c>
      <c r="BX95" s="79" t="s">
        <v>75</v>
      </c>
      <c r="CL95" s="79" t="s">
        <v>1</v>
      </c>
    </row>
    <row r="96" spans="1:90">
      <c r="B96" s="16"/>
      <c r="AR96" s="16"/>
    </row>
    <row r="97" spans="2:48" s="1" customFormat="1" ht="30" customHeight="1">
      <c r="B97" s="28"/>
      <c r="C97" s="60" t="s">
        <v>80</v>
      </c>
      <c r="AG97" s="186">
        <v>0</v>
      </c>
      <c r="AH97" s="186"/>
      <c r="AI97" s="186"/>
      <c r="AJ97" s="186"/>
      <c r="AK97" s="186"/>
      <c r="AL97" s="186"/>
      <c r="AM97" s="186"/>
      <c r="AN97" s="186">
        <v>0</v>
      </c>
      <c r="AO97" s="186"/>
      <c r="AP97" s="186"/>
      <c r="AQ97" s="80"/>
      <c r="AR97" s="28"/>
      <c r="AS97" s="55" t="s">
        <v>81</v>
      </c>
      <c r="AT97" s="56" t="s">
        <v>82</v>
      </c>
      <c r="AU97" s="56" t="s">
        <v>35</v>
      </c>
      <c r="AV97" s="57" t="s">
        <v>60</v>
      </c>
    </row>
    <row r="98" spans="2:48" s="1" customFormat="1" ht="11" customHeight="1">
      <c r="B98" s="28"/>
      <c r="AR98" s="28"/>
    </row>
    <row r="99" spans="2:48" s="1" customFormat="1" ht="30" customHeight="1">
      <c r="B99" s="28"/>
      <c r="C99" s="81" t="s">
        <v>83</v>
      </c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170">
        <f>ROUND(AG94 + AG97, 2)</f>
        <v>0</v>
      </c>
      <c r="AH99" s="170"/>
      <c r="AI99" s="170"/>
      <c r="AJ99" s="170"/>
      <c r="AK99" s="170"/>
      <c r="AL99" s="170"/>
      <c r="AM99" s="170"/>
      <c r="AN99" s="170">
        <f>ROUND(AN94 + AN97, 2)</f>
        <v>0</v>
      </c>
      <c r="AO99" s="170"/>
      <c r="AP99" s="170"/>
      <c r="AQ99" s="82"/>
      <c r="AR99" s="28"/>
    </row>
    <row r="100" spans="2:48" s="1" customFormat="1" ht="7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mergeCells count="50">
    <mergeCell ref="AS89:AT91"/>
    <mergeCell ref="AM90:AP90"/>
    <mergeCell ref="AG92:AM92"/>
    <mergeCell ref="AN92:AP92"/>
    <mergeCell ref="AN95:AP95"/>
    <mergeCell ref="AG95:AM95"/>
    <mergeCell ref="AG94:AM94"/>
    <mergeCell ref="AN94:AP94"/>
    <mergeCell ref="AG97:AM97"/>
    <mergeCell ref="AM89:AP89"/>
    <mergeCell ref="AM87:AN87"/>
    <mergeCell ref="AN97:AP97"/>
    <mergeCell ref="W37:AE37"/>
    <mergeCell ref="AK37:AO37"/>
    <mergeCell ref="W38:AE38"/>
    <mergeCell ref="AK38:AO38"/>
    <mergeCell ref="AK27:AO27"/>
    <mergeCell ref="AK28:AO28"/>
    <mergeCell ref="AK29:AO29"/>
    <mergeCell ref="AK31:AO31"/>
    <mergeCell ref="L33:P33"/>
    <mergeCell ref="K5:AO5"/>
    <mergeCell ref="K6:AO6"/>
    <mergeCell ref="AR2:BG2"/>
    <mergeCell ref="E23:AN23"/>
    <mergeCell ref="AK26:AO26"/>
    <mergeCell ref="AG99:AM99"/>
    <mergeCell ref="AN99:AP99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AK40:AO40"/>
    <mergeCell ref="L85:AO85"/>
    <mergeCell ref="L34:P34"/>
    <mergeCell ref="L35:P35"/>
    <mergeCell ref="L36:P36"/>
    <mergeCell ref="L37:P37"/>
    <mergeCell ref="C92:G92"/>
    <mergeCell ref="I92:AF92"/>
    <mergeCell ref="L38:P38"/>
    <mergeCell ref="D95:H95"/>
    <mergeCell ref="J95:AF95"/>
    <mergeCell ref="C90:AG90"/>
    <mergeCell ref="C89:H89"/>
    <mergeCell ref="X40:AB40"/>
  </mergeCells>
  <hyperlinks>
    <hyperlink ref="A95" location="'06159 - CIZS TOPOLČIANKY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64"/>
  <sheetViews>
    <sheetView showGridLines="0" tabSelected="1" topLeftCell="A28" workbookViewId="0">
      <selection activeCell="E16" sqref="E16:H16"/>
    </sheetView>
  </sheetViews>
  <sheetFormatPr baseColWidth="10" defaultColWidth="8.75" defaultRowHeight="11"/>
  <cols>
    <col min="1" max="1" width="8.25" customWidth="1"/>
    <col min="2" max="2" width="1.75" customWidth="1"/>
    <col min="3" max="4" width="4.25" customWidth="1"/>
    <col min="5" max="5" width="17.25" customWidth="1"/>
    <col min="6" max="6" width="50.75" customWidth="1"/>
    <col min="7" max="7" width="7" customWidth="1"/>
    <col min="8" max="8" width="11.5" customWidth="1"/>
    <col min="9" max="11" width="20.25" customWidth="1"/>
    <col min="12" max="12" width="15.5" hidden="1" customWidth="1"/>
    <col min="13" max="13" width="9.25" customWidth="1"/>
    <col min="14" max="14" width="10.75" hidden="1" customWidth="1"/>
    <col min="15" max="15" width="9.25" hidden="1"/>
    <col min="16" max="24" width="14.25" hidden="1" customWidth="1"/>
    <col min="25" max="25" width="12.25" hidden="1" customWidth="1"/>
    <col min="26" max="26" width="16.25" customWidth="1"/>
    <col min="27" max="27" width="12.25" customWidth="1"/>
    <col min="28" max="28" width="1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46">
      <c r="A1" s="84"/>
    </row>
    <row r="2" spans="1:46" ht="37" customHeight="1">
      <c r="M2" s="180" t="s">
        <v>6</v>
      </c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T2" s="13" t="s">
        <v>5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73</v>
      </c>
    </row>
    <row r="4" spans="1:46" ht="25" customHeight="1">
      <c r="B4" s="16"/>
      <c r="D4" s="17" t="s">
        <v>84</v>
      </c>
      <c r="M4" s="16"/>
      <c r="N4" s="85" t="s">
        <v>10</v>
      </c>
      <c r="AT4" s="13" t="s">
        <v>3</v>
      </c>
    </row>
    <row r="5" spans="1:46" ht="7" customHeight="1">
      <c r="B5" s="16"/>
      <c r="M5" s="16"/>
    </row>
    <row r="6" spans="1:46" s="1" customFormat="1" ht="12" customHeight="1">
      <c r="B6" s="28"/>
      <c r="D6" s="22" t="s">
        <v>13</v>
      </c>
      <c r="M6" s="28"/>
    </row>
    <row r="7" spans="1:46" s="1" customFormat="1" ht="37" customHeight="1">
      <c r="B7" s="28"/>
      <c r="E7" s="175"/>
      <c r="F7" s="199"/>
      <c r="G7" s="199"/>
      <c r="H7" s="199"/>
      <c r="M7" s="28"/>
    </row>
    <row r="8" spans="1:46" s="1" customFormat="1">
      <c r="B8" s="28"/>
      <c r="M8" s="28"/>
    </row>
    <row r="9" spans="1:46" s="1" customFormat="1" ht="12" customHeight="1">
      <c r="B9" s="28"/>
      <c r="D9" s="22" t="s">
        <v>14</v>
      </c>
      <c r="F9" s="20" t="s">
        <v>1</v>
      </c>
      <c r="I9" s="22" t="s">
        <v>15</v>
      </c>
      <c r="J9" s="20" t="s">
        <v>1</v>
      </c>
      <c r="M9" s="28"/>
    </row>
    <row r="10" spans="1:46" s="1" customFormat="1" ht="12" customHeight="1">
      <c r="B10" s="28"/>
      <c r="D10" s="22" t="s">
        <v>16</v>
      </c>
      <c r="F10" s="20" t="s">
        <v>17</v>
      </c>
      <c r="I10" s="22" t="s">
        <v>18</v>
      </c>
      <c r="J10" s="48"/>
      <c r="M10" s="28"/>
    </row>
    <row r="11" spans="1:46" s="1" customFormat="1" ht="11" customHeight="1">
      <c r="B11" s="28"/>
      <c r="M11" s="28"/>
    </row>
    <row r="12" spans="1:46" s="1" customFormat="1" ht="12" customHeight="1">
      <c r="B12" s="28"/>
      <c r="D12" s="22" t="s">
        <v>19</v>
      </c>
      <c r="I12" s="22" t="s">
        <v>20</v>
      </c>
      <c r="J12" s="20" t="str">
        <f>IF('Rekapitulácia stavby'!AN10="","",'Rekapitulácia stavby'!AN10)</f>
        <v/>
      </c>
      <c r="M12" s="28"/>
    </row>
    <row r="13" spans="1:46" s="1" customFormat="1" ht="18" customHeight="1">
      <c r="B13" s="28"/>
      <c r="E13" s="20" t="str">
        <f>IF('Rekapitulácia stavby'!E11="","",'Rekapitulácia stavby'!E11)</f>
        <v xml:space="preserve"> </v>
      </c>
      <c r="I13" s="22" t="s">
        <v>21</v>
      </c>
      <c r="J13" s="20" t="str">
        <f>IF('Rekapitulácia stavby'!AN11="","",'Rekapitulácia stavby'!AN11)</f>
        <v/>
      </c>
      <c r="M13" s="28"/>
    </row>
    <row r="14" spans="1:46" s="1" customFormat="1" ht="7" customHeight="1">
      <c r="B14" s="28"/>
      <c r="M14" s="28"/>
    </row>
    <row r="15" spans="1:46" s="1" customFormat="1" ht="12" customHeight="1">
      <c r="B15" s="28"/>
      <c r="D15" s="22" t="s">
        <v>22</v>
      </c>
      <c r="I15" s="22" t="s">
        <v>20</v>
      </c>
      <c r="J15" s="20" t="str">
        <f>'Rekapitulácia stavby'!AN13</f>
        <v/>
      </c>
      <c r="M15" s="28"/>
    </row>
    <row r="16" spans="1:46" s="1" customFormat="1" ht="18" customHeight="1">
      <c r="B16" s="28"/>
      <c r="E16" s="177" t="str">
        <f>'Rekapitulácia stavby'!E14</f>
        <v xml:space="preserve"> </v>
      </c>
      <c r="F16" s="177"/>
      <c r="G16" s="177"/>
      <c r="H16" s="177"/>
      <c r="I16" s="22" t="s">
        <v>21</v>
      </c>
      <c r="J16" s="20" t="str">
        <f>'Rekapitulácia stavby'!AN14</f>
        <v/>
      </c>
      <c r="M16" s="28"/>
    </row>
    <row r="17" spans="2:13" s="1" customFormat="1" ht="7" customHeight="1">
      <c r="B17" s="28"/>
      <c r="M17" s="28"/>
    </row>
    <row r="18" spans="2:13" s="1" customFormat="1" ht="12" customHeight="1">
      <c r="B18" s="28"/>
      <c r="D18" s="22" t="s">
        <v>23</v>
      </c>
      <c r="I18" s="22" t="s">
        <v>20</v>
      </c>
      <c r="J18" s="20" t="str">
        <f>IF('Rekapitulácia stavby'!AN16="","",'Rekapitulácia stavby'!AN16)</f>
        <v/>
      </c>
      <c r="M18" s="28"/>
    </row>
    <row r="19" spans="2:13" s="1" customFormat="1" ht="18" customHeight="1">
      <c r="B19" s="28"/>
      <c r="E19" s="20" t="str">
        <f>IF('Rekapitulácia stavby'!E17="","",'Rekapitulácia stavby'!E17)</f>
        <v xml:space="preserve"> </v>
      </c>
      <c r="I19" s="22" t="s">
        <v>21</v>
      </c>
      <c r="J19" s="20" t="str">
        <f>IF('Rekapitulácia stavby'!AN17="","",'Rekapitulácia stavby'!AN17)</f>
        <v/>
      </c>
      <c r="M19" s="28"/>
    </row>
    <row r="20" spans="2:13" s="1" customFormat="1" ht="7" customHeight="1">
      <c r="B20" s="28"/>
      <c r="M20" s="28"/>
    </row>
    <row r="21" spans="2:13" s="1" customFormat="1" ht="12" customHeight="1">
      <c r="B21" s="28"/>
      <c r="D21" s="22" t="s">
        <v>25</v>
      </c>
      <c r="I21" s="22" t="s">
        <v>20</v>
      </c>
      <c r="J21" s="20" t="str">
        <f>IF('Rekapitulácia stavby'!AN19="","",'Rekapitulácia stavby'!AN19)</f>
        <v/>
      </c>
      <c r="M21" s="28"/>
    </row>
    <row r="22" spans="2:13" s="1" customFormat="1" ht="18" customHeight="1">
      <c r="B22" s="28"/>
      <c r="E22" s="20" t="str">
        <f>IF('Rekapitulácia stavby'!E20="","",'Rekapitulácia stavby'!E20)</f>
        <v xml:space="preserve"> </v>
      </c>
      <c r="I22" s="22" t="s">
        <v>21</v>
      </c>
      <c r="J22" s="20" t="str">
        <f>IF('Rekapitulácia stavby'!AN20="","",'Rekapitulácia stavby'!AN20)</f>
        <v/>
      </c>
      <c r="M22" s="28"/>
    </row>
    <row r="23" spans="2:13" s="1" customFormat="1" ht="7" customHeight="1">
      <c r="B23" s="28"/>
      <c r="M23" s="28"/>
    </row>
    <row r="24" spans="2:13" s="1" customFormat="1" ht="12" customHeight="1">
      <c r="B24" s="28"/>
      <c r="D24" s="22" t="s">
        <v>26</v>
      </c>
      <c r="M24" s="28"/>
    </row>
    <row r="25" spans="2:13" s="7" customFormat="1" ht="16.5" customHeight="1">
      <c r="B25" s="86"/>
      <c r="E25" s="181" t="s">
        <v>1</v>
      </c>
      <c r="F25" s="181"/>
      <c r="G25" s="181"/>
      <c r="H25" s="181"/>
      <c r="M25" s="86"/>
    </row>
    <row r="26" spans="2:13" s="1" customFormat="1" ht="7" customHeight="1">
      <c r="B26" s="28"/>
      <c r="M26" s="28"/>
    </row>
    <row r="27" spans="2:13" s="1" customFormat="1" ht="7" customHeight="1">
      <c r="B27" s="28"/>
      <c r="D27" s="49"/>
      <c r="E27" s="49"/>
      <c r="F27" s="49"/>
      <c r="G27" s="49"/>
      <c r="H27" s="49"/>
      <c r="I27" s="49"/>
      <c r="J27" s="49"/>
      <c r="K27" s="49"/>
      <c r="L27" s="49"/>
      <c r="M27" s="28"/>
    </row>
    <row r="28" spans="2:13" s="1" customFormat="1" ht="14.5" customHeight="1">
      <c r="B28" s="28"/>
      <c r="D28" s="20" t="s">
        <v>85</v>
      </c>
      <c r="K28" s="26">
        <f>K94</f>
        <v>0</v>
      </c>
      <c r="M28" s="28"/>
    </row>
    <row r="29" spans="2:13" s="1" customFormat="1" ht="13">
      <c r="B29" s="28"/>
      <c r="E29" s="22" t="s">
        <v>28</v>
      </c>
      <c r="K29" s="87">
        <f>I94</f>
        <v>0</v>
      </c>
      <c r="M29" s="28"/>
    </row>
    <row r="30" spans="2:13" s="1" customFormat="1" ht="13">
      <c r="B30" s="28"/>
      <c r="E30" s="22" t="s">
        <v>29</v>
      </c>
      <c r="K30" s="87">
        <f>J94</f>
        <v>0</v>
      </c>
      <c r="M30" s="28"/>
    </row>
    <row r="31" spans="2:13" s="1" customFormat="1" ht="14.5" customHeight="1">
      <c r="B31" s="28"/>
      <c r="D31" s="25" t="s">
        <v>86</v>
      </c>
      <c r="K31" s="26">
        <f>K99</f>
        <v>0</v>
      </c>
      <c r="M31" s="28"/>
    </row>
    <row r="32" spans="2:13" s="1" customFormat="1" ht="25.25" customHeight="1">
      <c r="B32" s="28"/>
      <c r="D32" s="88" t="s">
        <v>31</v>
      </c>
      <c r="K32" s="62">
        <f>ROUND(K28 + K31, 2)</f>
        <v>0</v>
      </c>
      <c r="M32" s="28"/>
    </row>
    <row r="33" spans="2:13" s="1" customFormat="1" ht="7" customHeight="1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5" customHeight="1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5" customHeight="1">
      <c r="B35" s="28"/>
      <c r="D35" s="89" t="s">
        <v>35</v>
      </c>
      <c r="E35" s="22" t="s">
        <v>36</v>
      </c>
      <c r="F35" s="87">
        <f>ROUND((SUM(BE99:BE100) + SUM(BE118:BE163)),  2)</f>
        <v>0</v>
      </c>
      <c r="I35" s="90">
        <v>0.2</v>
      </c>
      <c r="K35" s="87">
        <f>ROUND(((SUM(BE99:BE100) + SUM(BE118:BE163))*I35),  2)</f>
        <v>0</v>
      </c>
      <c r="M35" s="28"/>
    </row>
    <row r="36" spans="2:13" s="1" customFormat="1" ht="14.5" customHeight="1">
      <c r="B36" s="28"/>
      <c r="E36" s="22" t="s">
        <v>37</v>
      </c>
      <c r="F36" s="87">
        <f>ROUND((SUM(BF99:BF100) + SUM(BF118:BF163)),  2)</f>
        <v>0</v>
      </c>
      <c r="I36" s="90">
        <v>0.2</v>
      </c>
      <c r="K36" s="87">
        <f>ROUND(((SUM(BF99:BF100) + SUM(BF118:BF163))*I36),  2)</f>
        <v>0</v>
      </c>
      <c r="M36" s="28"/>
    </row>
    <row r="37" spans="2:13" s="1" customFormat="1" ht="14.5" hidden="1" customHeight="1">
      <c r="B37" s="28"/>
      <c r="E37" s="22" t="s">
        <v>38</v>
      </c>
      <c r="F37" s="87">
        <f>ROUND((SUM(BG99:BG100) + SUM(BG118:BG163)),  2)</f>
        <v>0</v>
      </c>
      <c r="I37" s="90">
        <v>0.2</v>
      </c>
      <c r="K37" s="87">
        <f>0</f>
        <v>0</v>
      </c>
      <c r="M37" s="28"/>
    </row>
    <row r="38" spans="2:13" s="1" customFormat="1" ht="14.5" hidden="1" customHeight="1">
      <c r="B38" s="28"/>
      <c r="E38" s="22" t="s">
        <v>39</v>
      </c>
      <c r="F38" s="87">
        <f>ROUND((SUM(BH99:BH100) + SUM(BH118:BH163)),  2)</f>
        <v>0</v>
      </c>
      <c r="I38" s="90">
        <v>0.2</v>
      </c>
      <c r="K38" s="87">
        <f>0</f>
        <v>0</v>
      </c>
      <c r="M38" s="28"/>
    </row>
    <row r="39" spans="2:13" s="1" customFormat="1" ht="14.5" hidden="1" customHeight="1">
      <c r="B39" s="28"/>
      <c r="E39" s="22" t="s">
        <v>40</v>
      </c>
      <c r="F39" s="87">
        <f>ROUND((SUM(BI99:BI100) + SUM(BI118:BI163)),  2)</f>
        <v>0</v>
      </c>
      <c r="I39" s="90">
        <v>0</v>
      </c>
      <c r="K39" s="87">
        <f>0</f>
        <v>0</v>
      </c>
      <c r="M39" s="28"/>
    </row>
    <row r="40" spans="2:13" s="1" customFormat="1" ht="7" customHeight="1">
      <c r="B40" s="28"/>
      <c r="M40" s="28"/>
    </row>
    <row r="41" spans="2:13" s="1" customFormat="1" ht="25.25" customHeight="1">
      <c r="B41" s="28"/>
      <c r="C41" s="82"/>
      <c r="D41" s="91" t="s">
        <v>41</v>
      </c>
      <c r="E41" s="53"/>
      <c r="F41" s="53"/>
      <c r="G41" s="92" t="s">
        <v>42</v>
      </c>
      <c r="H41" s="93" t="s">
        <v>43</v>
      </c>
      <c r="I41" s="53"/>
      <c r="J41" s="53"/>
      <c r="K41" s="94">
        <f>SUM(K32:K39)</f>
        <v>0</v>
      </c>
      <c r="L41" s="95"/>
      <c r="M41" s="28"/>
    </row>
    <row r="42" spans="2:13" s="1" customFormat="1" ht="14.5" customHeight="1">
      <c r="B42" s="28"/>
      <c r="M42" s="28"/>
    </row>
    <row r="43" spans="2:13" ht="14.5" customHeight="1">
      <c r="B43" s="16"/>
      <c r="M43" s="16"/>
    </row>
    <row r="44" spans="2:13" ht="14.5" customHeight="1">
      <c r="B44" s="16"/>
      <c r="M44" s="16"/>
    </row>
    <row r="45" spans="2:13" ht="14.5" customHeight="1">
      <c r="B45" s="16"/>
      <c r="M45" s="16"/>
    </row>
    <row r="46" spans="2:13" ht="14.5" customHeight="1">
      <c r="B46" s="16"/>
      <c r="M46" s="16"/>
    </row>
    <row r="47" spans="2:13" ht="14.5" customHeight="1">
      <c r="B47" s="16"/>
      <c r="M47" s="16"/>
    </row>
    <row r="48" spans="2:13" ht="14.5" customHeight="1">
      <c r="B48" s="16"/>
      <c r="M48" s="16"/>
    </row>
    <row r="49" spans="2:13" ht="14.5" customHeight="1">
      <c r="B49" s="16"/>
      <c r="M49" s="16"/>
    </row>
    <row r="50" spans="2:13" s="1" customFormat="1" ht="14.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8"/>
      <c r="M50" s="28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3">
      <c r="B61" s="28"/>
      <c r="D61" s="39" t="s">
        <v>46</v>
      </c>
      <c r="E61" s="30"/>
      <c r="F61" s="96" t="s">
        <v>47</v>
      </c>
      <c r="G61" s="39" t="s">
        <v>46</v>
      </c>
      <c r="H61" s="30"/>
      <c r="I61" s="30"/>
      <c r="J61" s="97" t="s">
        <v>47</v>
      </c>
      <c r="K61" s="30"/>
      <c r="L61" s="30"/>
      <c r="M61" s="28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3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38"/>
      <c r="M65" s="28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3">
      <c r="B76" s="28"/>
      <c r="D76" s="39" t="s">
        <v>46</v>
      </c>
      <c r="E76" s="30"/>
      <c r="F76" s="96" t="s">
        <v>47</v>
      </c>
      <c r="G76" s="39" t="s">
        <v>46</v>
      </c>
      <c r="H76" s="30"/>
      <c r="I76" s="30"/>
      <c r="J76" s="97" t="s">
        <v>47</v>
      </c>
      <c r="K76" s="30"/>
      <c r="L76" s="30"/>
      <c r="M76" s="28"/>
    </row>
    <row r="77" spans="2:13" s="1" customFormat="1" ht="14.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5" customHeight="1">
      <c r="B82" s="28"/>
      <c r="C82" s="17" t="s">
        <v>87</v>
      </c>
      <c r="M82" s="28"/>
    </row>
    <row r="83" spans="2:47" s="1" customFormat="1" ht="7" customHeight="1">
      <c r="B83" s="28"/>
      <c r="M83" s="28"/>
    </row>
    <row r="84" spans="2:47" s="1" customFormat="1" ht="12" customHeight="1">
      <c r="B84" s="28"/>
      <c r="C84" s="22" t="s">
        <v>13</v>
      </c>
      <c r="M84" s="28"/>
    </row>
    <row r="85" spans="2:47" s="1" customFormat="1" ht="16.5" customHeight="1">
      <c r="B85" s="28"/>
      <c r="E85" s="175">
        <f>E7</f>
        <v>0</v>
      </c>
      <c r="F85" s="199"/>
      <c r="G85" s="199"/>
      <c r="H85" s="199"/>
      <c r="M85" s="28"/>
    </row>
    <row r="86" spans="2:47" s="1" customFormat="1" ht="7" customHeight="1">
      <c r="B86" s="28"/>
      <c r="M86" s="28"/>
    </row>
    <row r="87" spans="2:47" s="1" customFormat="1" ht="12" customHeight="1">
      <c r="B87" s="28"/>
      <c r="C87" s="22" t="s">
        <v>16</v>
      </c>
      <c r="F87" s="20" t="str">
        <f>F10</f>
        <v xml:space="preserve"> </v>
      </c>
      <c r="I87" s="22" t="s">
        <v>18</v>
      </c>
      <c r="J87" s="48" t="str">
        <f>IF(J10="","",J10)</f>
        <v/>
      </c>
      <c r="M87" s="28"/>
    </row>
    <row r="88" spans="2:47" s="1" customFormat="1" ht="7" customHeight="1">
      <c r="B88" s="28"/>
      <c r="M88" s="28"/>
    </row>
    <row r="89" spans="2:47" s="1" customFormat="1" ht="15.25" customHeight="1">
      <c r="B89" s="28"/>
      <c r="C89" s="22" t="s">
        <v>19</v>
      </c>
      <c r="F89" s="20" t="str">
        <f>E13</f>
        <v xml:space="preserve"> </v>
      </c>
      <c r="I89" s="22" t="s">
        <v>23</v>
      </c>
      <c r="J89" s="23" t="str">
        <f>E19</f>
        <v xml:space="preserve"> </v>
      </c>
      <c r="M89" s="28"/>
    </row>
    <row r="90" spans="2:47" s="1" customFormat="1" ht="15.25" customHeight="1">
      <c r="B90" s="28"/>
      <c r="C90" s="22" t="s">
        <v>22</v>
      </c>
      <c r="F90" s="20" t="str">
        <f>IF(E16="","",E16)</f>
        <v xml:space="preserve"> </v>
      </c>
      <c r="I90" s="22" t="s">
        <v>25</v>
      </c>
      <c r="J90" s="23" t="str">
        <f>E22</f>
        <v xml:space="preserve"> </v>
      </c>
      <c r="M90" s="28"/>
    </row>
    <row r="91" spans="2:47" s="1" customFormat="1" ht="10.25" customHeight="1">
      <c r="B91" s="28"/>
      <c r="M91" s="28"/>
    </row>
    <row r="92" spans="2:47" s="1" customFormat="1" ht="29.25" customHeight="1">
      <c r="B92" s="28"/>
      <c r="C92" s="98" t="s">
        <v>88</v>
      </c>
      <c r="D92" s="82"/>
      <c r="E92" s="82"/>
      <c r="F92" s="82"/>
      <c r="G92" s="82"/>
      <c r="H92" s="82"/>
      <c r="I92" s="99" t="s">
        <v>89</v>
      </c>
      <c r="J92" s="99" t="s">
        <v>90</v>
      </c>
      <c r="K92" s="99" t="s">
        <v>91</v>
      </c>
      <c r="L92" s="82"/>
      <c r="M92" s="28"/>
    </row>
    <row r="93" spans="2:47" s="1" customFormat="1" ht="10.25" customHeight="1">
      <c r="B93" s="28"/>
      <c r="M93" s="28"/>
    </row>
    <row r="94" spans="2:47" s="1" customFormat="1" ht="23" customHeight="1">
      <c r="B94" s="28"/>
      <c r="C94" s="100" t="s">
        <v>92</v>
      </c>
      <c r="I94" s="62">
        <f t="shared" ref="I94:J96" si="0">Q118</f>
        <v>0</v>
      </c>
      <c r="J94" s="62">
        <f t="shared" si="0"/>
        <v>0</v>
      </c>
      <c r="K94" s="62">
        <f>K118</f>
        <v>0</v>
      </c>
      <c r="M94" s="28"/>
      <c r="AU94" s="13" t="s">
        <v>93</v>
      </c>
    </row>
    <row r="95" spans="2:47" s="8" customFormat="1" ht="25" customHeight="1">
      <c r="B95" s="101"/>
      <c r="D95" s="102" t="s">
        <v>94</v>
      </c>
      <c r="E95" s="103"/>
      <c r="F95" s="103"/>
      <c r="G95" s="103"/>
      <c r="H95" s="103"/>
      <c r="I95" s="104">
        <f t="shared" si="0"/>
        <v>0</v>
      </c>
      <c r="J95" s="104">
        <f t="shared" si="0"/>
        <v>0</v>
      </c>
      <c r="K95" s="104">
        <f>K119</f>
        <v>0</v>
      </c>
      <c r="M95" s="101"/>
    </row>
    <row r="96" spans="2:47" s="9" customFormat="1" ht="20" customHeight="1">
      <c r="B96" s="105"/>
      <c r="D96" s="106" t="s">
        <v>95</v>
      </c>
      <c r="E96" s="107"/>
      <c r="F96" s="107"/>
      <c r="G96" s="107"/>
      <c r="H96" s="107"/>
      <c r="I96" s="108">
        <f t="shared" si="0"/>
        <v>0</v>
      </c>
      <c r="J96" s="108">
        <f t="shared" si="0"/>
        <v>0</v>
      </c>
      <c r="K96" s="108">
        <f>K120</f>
        <v>0</v>
      </c>
      <c r="M96" s="105"/>
    </row>
    <row r="97" spans="2:15" s="1" customFormat="1" ht="21.75" customHeight="1">
      <c r="B97" s="28"/>
      <c r="M97" s="28"/>
    </row>
    <row r="98" spans="2:15" s="1" customFormat="1" ht="7" customHeight="1">
      <c r="B98" s="28"/>
      <c r="M98" s="28"/>
    </row>
    <row r="99" spans="2:15" s="1" customFormat="1" ht="29.25" customHeight="1">
      <c r="B99" s="28"/>
      <c r="C99" s="100" t="s">
        <v>96</v>
      </c>
      <c r="K99" s="109">
        <v>0</v>
      </c>
      <c r="M99" s="28"/>
      <c r="O99" s="110" t="s">
        <v>35</v>
      </c>
    </row>
    <row r="100" spans="2:15" s="1" customFormat="1" ht="18" customHeight="1">
      <c r="B100" s="28"/>
      <c r="M100" s="28"/>
    </row>
    <row r="101" spans="2:15" s="1" customFormat="1" ht="29.25" customHeight="1">
      <c r="B101" s="28"/>
      <c r="C101" s="81" t="s">
        <v>83</v>
      </c>
      <c r="D101" s="82"/>
      <c r="E101" s="82"/>
      <c r="F101" s="82"/>
      <c r="G101" s="82"/>
      <c r="H101" s="82"/>
      <c r="I101" s="82"/>
      <c r="J101" s="82"/>
      <c r="K101" s="83">
        <f>ROUND(K94+K99,2)</f>
        <v>0</v>
      </c>
      <c r="L101" s="82"/>
      <c r="M101" s="28"/>
    </row>
    <row r="102" spans="2:15" s="1" customFormat="1" ht="7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28"/>
    </row>
    <row r="106" spans="2:15" s="1" customFormat="1" ht="7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28"/>
    </row>
    <row r="107" spans="2:15" s="1" customFormat="1" ht="25" customHeight="1">
      <c r="B107" s="28"/>
      <c r="C107" s="17" t="s">
        <v>97</v>
      </c>
      <c r="M107" s="28"/>
    </row>
    <row r="108" spans="2:15" s="1" customFormat="1" ht="7" customHeight="1">
      <c r="B108" s="28"/>
      <c r="M108" s="28"/>
    </row>
    <row r="109" spans="2:15" s="1" customFormat="1" ht="12" customHeight="1">
      <c r="B109" s="28"/>
      <c r="C109" s="22" t="s">
        <v>13</v>
      </c>
      <c r="M109" s="28"/>
    </row>
    <row r="110" spans="2:15" s="1" customFormat="1" ht="16.5" customHeight="1">
      <c r="B110" s="28"/>
      <c r="E110" s="175">
        <f>E7</f>
        <v>0</v>
      </c>
      <c r="F110" s="199"/>
      <c r="G110" s="199"/>
      <c r="H110" s="199"/>
      <c r="M110" s="28"/>
    </row>
    <row r="111" spans="2:15" s="1" customFormat="1" ht="7" customHeight="1">
      <c r="B111" s="28"/>
      <c r="M111" s="28"/>
    </row>
    <row r="112" spans="2:15" s="1" customFormat="1" ht="12" customHeight="1">
      <c r="B112" s="28"/>
      <c r="C112" s="22" t="s">
        <v>16</v>
      </c>
      <c r="F112" s="20" t="str">
        <f>F10</f>
        <v xml:space="preserve"> </v>
      </c>
      <c r="I112" s="22" t="s">
        <v>18</v>
      </c>
      <c r="J112" s="48" t="str">
        <f>IF(J10="","",J10)</f>
        <v/>
      </c>
      <c r="M112" s="28"/>
    </row>
    <row r="113" spans="2:65" s="1" customFormat="1" ht="7" customHeight="1">
      <c r="B113" s="28"/>
      <c r="M113" s="28"/>
    </row>
    <row r="114" spans="2:65" s="1" customFormat="1" ht="15.25" customHeight="1">
      <c r="B114" s="28"/>
      <c r="C114" s="22" t="s">
        <v>19</v>
      </c>
      <c r="F114" s="20" t="str">
        <f>E13</f>
        <v xml:space="preserve"> </v>
      </c>
      <c r="I114" s="22" t="s">
        <v>23</v>
      </c>
      <c r="J114" s="23" t="str">
        <f>E19</f>
        <v xml:space="preserve"> </v>
      </c>
      <c r="M114" s="28"/>
    </row>
    <row r="115" spans="2:65" s="1" customFormat="1" ht="15.25" customHeight="1">
      <c r="B115" s="28"/>
      <c r="C115" s="22" t="s">
        <v>22</v>
      </c>
      <c r="F115" s="20" t="str">
        <f>IF(E16="","",E16)</f>
        <v xml:space="preserve"> </v>
      </c>
      <c r="I115" s="22" t="s">
        <v>25</v>
      </c>
      <c r="J115" s="23" t="str">
        <f>E22</f>
        <v xml:space="preserve"> </v>
      </c>
      <c r="M115" s="28"/>
    </row>
    <row r="116" spans="2:65" s="1" customFormat="1" ht="10.25" customHeight="1">
      <c r="B116" s="28"/>
      <c r="M116" s="28"/>
    </row>
    <row r="117" spans="2:65" s="10" customFormat="1" ht="29.25" customHeight="1">
      <c r="B117" s="111"/>
      <c r="C117" s="112" t="s">
        <v>98</v>
      </c>
      <c r="D117" s="113" t="s">
        <v>56</v>
      </c>
      <c r="E117" s="113" t="s">
        <v>52</v>
      </c>
      <c r="F117" s="113" t="s">
        <v>53</v>
      </c>
      <c r="G117" s="113" t="s">
        <v>99</v>
      </c>
      <c r="H117" s="113" t="s">
        <v>100</v>
      </c>
      <c r="I117" s="113" t="s">
        <v>101</v>
      </c>
      <c r="J117" s="113" t="s">
        <v>102</v>
      </c>
      <c r="K117" s="114" t="s">
        <v>91</v>
      </c>
      <c r="L117" s="115" t="s">
        <v>103</v>
      </c>
      <c r="M117" s="111"/>
      <c r="N117" s="55" t="s">
        <v>1</v>
      </c>
      <c r="O117" s="56" t="s">
        <v>35</v>
      </c>
      <c r="P117" s="56" t="s">
        <v>104</v>
      </c>
      <c r="Q117" s="56" t="s">
        <v>105</v>
      </c>
      <c r="R117" s="56" t="s">
        <v>106</v>
      </c>
      <c r="S117" s="56" t="s">
        <v>107</v>
      </c>
      <c r="T117" s="56" t="s">
        <v>108</v>
      </c>
      <c r="U117" s="56" t="s">
        <v>109</v>
      </c>
      <c r="V117" s="56" t="s">
        <v>110</v>
      </c>
      <c r="W117" s="56" t="s">
        <v>111</v>
      </c>
      <c r="X117" s="57" t="s">
        <v>112</v>
      </c>
    </row>
    <row r="118" spans="2:65" s="1" customFormat="1" ht="23" customHeight="1">
      <c r="B118" s="28"/>
      <c r="C118" s="60" t="s">
        <v>85</v>
      </c>
      <c r="K118" s="116">
        <f>BK118</f>
        <v>0</v>
      </c>
      <c r="M118" s="28"/>
      <c r="N118" s="58"/>
      <c r="O118" s="49"/>
      <c r="P118" s="49"/>
      <c r="Q118" s="117">
        <f>Q119</f>
        <v>0</v>
      </c>
      <c r="R118" s="117">
        <f>R119</f>
        <v>0</v>
      </c>
      <c r="S118" s="49"/>
      <c r="T118" s="118">
        <f>T119</f>
        <v>109.02179999999997</v>
      </c>
      <c r="U118" s="49"/>
      <c r="V118" s="118">
        <f>V119</f>
        <v>3.6000000000000004E-2</v>
      </c>
      <c r="W118" s="49"/>
      <c r="X118" s="119">
        <f>X119</f>
        <v>0</v>
      </c>
      <c r="AT118" s="13" t="s">
        <v>72</v>
      </c>
      <c r="AU118" s="13" t="s">
        <v>93</v>
      </c>
      <c r="BK118" s="120">
        <f>BK119</f>
        <v>0</v>
      </c>
    </row>
    <row r="119" spans="2:65" s="11" customFormat="1" ht="26" customHeight="1">
      <c r="B119" s="121"/>
      <c r="D119" s="122" t="s">
        <v>72</v>
      </c>
      <c r="E119" s="123" t="s">
        <v>113</v>
      </c>
      <c r="F119" s="123" t="s">
        <v>114</v>
      </c>
      <c r="K119" s="124">
        <f>BK119</f>
        <v>0</v>
      </c>
      <c r="M119" s="121"/>
      <c r="N119" s="125"/>
      <c r="O119" s="126"/>
      <c r="P119" s="126"/>
      <c r="Q119" s="127">
        <f>Q120</f>
        <v>0</v>
      </c>
      <c r="R119" s="127">
        <f>R120</f>
        <v>0</v>
      </c>
      <c r="S119" s="126"/>
      <c r="T119" s="128">
        <f>T120</f>
        <v>109.02179999999997</v>
      </c>
      <c r="U119" s="126"/>
      <c r="V119" s="128">
        <f>V120</f>
        <v>3.6000000000000004E-2</v>
      </c>
      <c r="W119" s="126"/>
      <c r="X119" s="129">
        <f>X120</f>
        <v>0</v>
      </c>
      <c r="AR119" s="122" t="s">
        <v>115</v>
      </c>
      <c r="AT119" s="130" t="s">
        <v>72</v>
      </c>
      <c r="AU119" s="130" t="s">
        <v>73</v>
      </c>
      <c r="AY119" s="122" t="s">
        <v>116</v>
      </c>
      <c r="BK119" s="131">
        <f>BK120</f>
        <v>0</v>
      </c>
    </row>
    <row r="120" spans="2:65" s="11" customFormat="1" ht="23" customHeight="1">
      <c r="B120" s="121"/>
      <c r="D120" s="122" t="s">
        <v>72</v>
      </c>
      <c r="E120" s="132" t="s">
        <v>117</v>
      </c>
      <c r="F120" s="132" t="s">
        <v>118</v>
      </c>
      <c r="K120" s="133">
        <f>BK120</f>
        <v>0</v>
      </c>
      <c r="M120" s="121"/>
      <c r="N120" s="125"/>
      <c r="O120" s="126"/>
      <c r="P120" s="126"/>
      <c r="Q120" s="127">
        <f>SUM(Q121:Q163)</f>
        <v>0</v>
      </c>
      <c r="R120" s="127">
        <f>SUM(R121:R163)</f>
        <v>0</v>
      </c>
      <c r="S120" s="126"/>
      <c r="T120" s="128">
        <f>SUM(T121:T163)</f>
        <v>109.02179999999997</v>
      </c>
      <c r="U120" s="126"/>
      <c r="V120" s="128">
        <f>SUM(V121:V163)</f>
        <v>3.6000000000000004E-2</v>
      </c>
      <c r="W120" s="126"/>
      <c r="X120" s="129">
        <f>SUM(X121:X163)</f>
        <v>0</v>
      </c>
      <c r="AR120" s="122" t="s">
        <v>115</v>
      </c>
      <c r="AT120" s="130" t="s">
        <v>72</v>
      </c>
      <c r="AU120" s="130" t="s">
        <v>78</v>
      </c>
      <c r="AY120" s="122" t="s">
        <v>116</v>
      </c>
      <c r="BK120" s="131">
        <f>SUM(BK121:BK163)</f>
        <v>0</v>
      </c>
    </row>
    <row r="121" spans="2:65" s="1" customFormat="1" ht="23" customHeight="1">
      <c r="B121" s="134"/>
      <c r="C121" s="135" t="s">
        <v>78</v>
      </c>
      <c r="D121" s="135" t="s">
        <v>119</v>
      </c>
      <c r="E121" s="136" t="s">
        <v>120</v>
      </c>
      <c r="F121" s="137" t="s">
        <v>121</v>
      </c>
      <c r="G121" s="138" t="s">
        <v>122</v>
      </c>
      <c r="H121" s="139">
        <v>1</v>
      </c>
      <c r="I121" s="139"/>
      <c r="J121" s="139"/>
      <c r="K121" s="139">
        <f t="shared" ref="K121:K163" si="1">ROUND(P121*H121,3)</f>
        <v>0</v>
      </c>
      <c r="L121" s="137" t="s">
        <v>123</v>
      </c>
      <c r="M121" s="28"/>
      <c r="N121" s="140" t="s">
        <v>1</v>
      </c>
      <c r="O121" s="141" t="s">
        <v>37</v>
      </c>
      <c r="P121" s="142">
        <f t="shared" ref="P121:P163" si="2">I121+J121</f>
        <v>0</v>
      </c>
      <c r="Q121" s="142">
        <f t="shared" ref="Q121:Q163" si="3">ROUND(I121*H121,3)</f>
        <v>0</v>
      </c>
      <c r="R121" s="142">
        <f t="shared" ref="R121:R163" si="4">ROUND(J121*H121,3)</f>
        <v>0</v>
      </c>
      <c r="S121" s="143">
        <v>3</v>
      </c>
      <c r="T121" s="143">
        <f t="shared" ref="T121:T163" si="5">S121*H121</f>
        <v>3</v>
      </c>
      <c r="U121" s="143">
        <v>0</v>
      </c>
      <c r="V121" s="143">
        <f t="shared" ref="V121:V163" si="6">U121*H121</f>
        <v>0</v>
      </c>
      <c r="W121" s="143">
        <v>0</v>
      </c>
      <c r="X121" s="144">
        <f t="shared" ref="X121:X163" si="7">W121*H121</f>
        <v>0</v>
      </c>
      <c r="AR121" s="145" t="s">
        <v>124</v>
      </c>
      <c r="AT121" s="145" t="s">
        <v>119</v>
      </c>
      <c r="AU121" s="145" t="s">
        <v>125</v>
      </c>
      <c r="AY121" s="13" t="s">
        <v>116</v>
      </c>
      <c r="BE121" s="146">
        <f t="shared" ref="BE121:BE163" si="8">IF(O121="základná",K121,0)</f>
        <v>0</v>
      </c>
      <c r="BF121" s="146">
        <f t="shared" ref="BF121:BF163" si="9">IF(O121="znížená",K121,0)</f>
        <v>0</v>
      </c>
      <c r="BG121" s="146">
        <f t="shared" ref="BG121:BG163" si="10">IF(O121="zákl. prenesená",K121,0)</f>
        <v>0</v>
      </c>
      <c r="BH121" s="146">
        <f t="shared" ref="BH121:BH163" si="11">IF(O121="zníž. prenesená",K121,0)</f>
        <v>0</v>
      </c>
      <c r="BI121" s="146">
        <f t="shared" ref="BI121:BI163" si="12">IF(O121="nulová",K121,0)</f>
        <v>0</v>
      </c>
      <c r="BJ121" s="13" t="s">
        <v>125</v>
      </c>
      <c r="BK121" s="147">
        <f t="shared" ref="BK121:BK163" si="13">ROUND(P121*H121,3)</f>
        <v>0</v>
      </c>
      <c r="BL121" s="13" t="s">
        <v>124</v>
      </c>
      <c r="BM121" s="145" t="s">
        <v>126</v>
      </c>
    </row>
    <row r="122" spans="2:65" s="1" customFormat="1" ht="16.5" customHeight="1">
      <c r="B122" s="134"/>
      <c r="C122" s="135" t="s">
        <v>125</v>
      </c>
      <c r="D122" s="135" t="s">
        <v>119</v>
      </c>
      <c r="E122" s="136" t="s">
        <v>127</v>
      </c>
      <c r="F122" s="137" t="s">
        <v>128</v>
      </c>
      <c r="G122" s="138" t="s">
        <v>129</v>
      </c>
      <c r="H122" s="139">
        <v>20</v>
      </c>
      <c r="I122" s="139"/>
      <c r="J122" s="139"/>
      <c r="K122" s="139">
        <f t="shared" si="1"/>
        <v>0</v>
      </c>
      <c r="L122" s="137" t="s">
        <v>123</v>
      </c>
      <c r="M122" s="28"/>
      <c r="N122" s="140" t="s">
        <v>1</v>
      </c>
      <c r="O122" s="141" t="s">
        <v>37</v>
      </c>
      <c r="P122" s="142">
        <f t="shared" si="2"/>
        <v>0</v>
      </c>
      <c r="Q122" s="142">
        <f t="shared" si="3"/>
        <v>0</v>
      </c>
      <c r="R122" s="142">
        <f t="shared" si="4"/>
        <v>0</v>
      </c>
      <c r="S122" s="143">
        <v>0.08</v>
      </c>
      <c r="T122" s="143">
        <f t="shared" si="5"/>
        <v>1.6</v>
      </c>
      <c r="U122" s="143">
        <v>0</v>
      </c>
      <c r="V122" s="143">
        <f t="shared" si="6"/>
        <v>0</v>
      </c>
      <c r="W122" s="143">
        <v>0</v>
      </c>
      <c r="X122" s="144">
        <f t="shared" si="7"/>
        <v>0</v>
      </c>
      <c r="AR122" s="145" t="s">
        <v>130</v>
      </c>
      <c r="AT122" s="145" t="s">
        <v>119</v>
      </c>
      <c r="AU122" s="145" t="s">
        <v>125</v>
      </c>
      <c r="AY122" s="13" t="s">
        <v>116</v>
      </c>
      <c r="BE122" s="146">
        <f t="shared" si="8"/>
        <v>0</v>
      </c>
      <c r="BF122" s="146">
        <f t="shared" si="9"/>
        <v>0</v>
      </c>
      <c r="BG122" s="146">
        <f t="shared" si="10"/>
        <v>0</v>
      </c>
      <c r="BH122" s="146">
        <f t="shared" si="11"/>
        <v>0</v>
      </c>
      <c r="BI122" s="146">
        <f t="shared" si="12"/>
        <v>0</v>
      </c>
      <c r="BJ122" s="13" t="s">
        <v>125</v>
      </c>
      <c r="BK122" s="147">
        <f t="shared" si="13"/>
        <v>0</v>
      </c>
      <c r="BL122" s="13" t="s">
        <v>130</v>
      </c>
      <c r="BM122" s="145" t="s">
        <v>131</v>
      </c>
    </row>
    <row r="123" spans="2:65" s="1" customFormat="1" ht="16.5" customHeight="1">
      <c r="B123" s="134"/>
      <c r="C123" s="135" t="s">
        <v>115</v>
      </c>
      <c r="D123" s="135" t="s">
        <v>119</v>
      </c>
      <c r="E123" s="136" t="s">
        <v>132</v>
      </c>
      <c r="F123" s="137" t="s">
        <v>133</v>
      </c>
      <c r="G123" s="138" t="s">
        <v>129</v>
      </c>
      <c r="H123" s="139">
        <v>20</v>
      </c>
      <c r="I123" s="139"/>
      <c r="J123" s="139"/>
      <c r="K123" s="139">
        <f t="shared" si="1"/>
        <v>0</v>
      </c>
      <c r="L123" s="137" t="s">
        <v>123</v>
      </c>
      <c r="M123" s="28"/>
      <c r="N123" s="140" t="s">
        <v>1</v>
      </c>
      <c r="O123" s="141" t="s">
        <v>37</v>
      </c>
      <c r="P123" s="142">
        <f t="shared" si="2"/>
        <v>0</v>
      </c>
      <c r="Q123" s="142">
        <f t="shared" si="3"/>
        <v>0</v>
      </c>
      <c r="R123" s="142">
        <f t="shared" si="4"/>
        <v>0</v>
      </c>
      <c r="S123" s="143">
        <v>0.7</v>
      </c>
      <c r="T123" s="143">
        <f t="shared" si="5"/>
        <v>14</v>
      </c>
      <c r="U123" s="143">
        <v>0</v>
      </c>
      <c r="V123" s="143">
        <f t="shared" si="6"/>
        <v>0</v>
      </c>
      <c r="W123" s="143">
        <v>0</v>
      </c>
      <c r="X123" s="144">
        <f t="shared" si="7"/>
        <v>0</v>
      </c>
      <c r="AR123" s="145" t="s">
        <v>130</v>
      </c>
      <c r="AT123" s="145" t="s">
        <v>119</v>
      </c>
      <c r="AU123" s="145" t="s">
        <v>125</v>
      </c>
      <c r="AY123" s="13" t="s">
        <v>116</v>
      </c>
      <c r="BE123" s="146">
        <f t="shared" si="8"/>
        <v>0</v>
      </c>
      <c r="BF123" s="146">
        <f t="shared" si="9"/>
        <v>0</v>
      </c>
      <c r="BG123" s="146">
        <f t="shared" si="10"/>
        <v>0</v>
      </c>
      <c r="BH123" s="146">
        <f t="shared" si="11"/>
        <v>0</v>
      </c>
      <c r="BI123" s="146">
        <f t="shared" si="12"/>
        <v>0</v>
      </c>
      <c r="BJ123" s="13" t="s">
        <v>125</v>
      </c>
      <c r="BK123" s="147">
        <f t="shared" si="13"/>
        <v>0</v>
      </c>
      <c r="BL123" s="13" t="s">
        <v>130</v>
      </c>
      <c r="BM123" s="145" t="s">
        <v>134</v>
      </c>
    </row>
    <row r="124" spans="2:65" s="1" customFormat="1" ht="16.5" customHeight="1">
      <c r="B124" s="134"/>
      <c r="C124" s="135" t="s">
        <v>130</v>
      </c>
      <c r="D124" s="135" t="s">
        <v>119</v>
      </c>
      <c r="E124" s="136" t="s">
        <v>135</v>
      </c>
      <c r="F124" s="137" t="s">
        <v>136</v>
      </c>
      <c r="G124" s="138" t="s">
        <v>122</v>
      </c>
      <c r="H124" s="139">
        <v>2</v>
      </c>
      <c r="I124" s="139"/>
      <c r="J124" s="139"/>
      <c r="K124" s="139">
        <f t="shared" si="1"/>
        <v>0</v>
      </c>
      <c r="L124" s="137" t="s">
        <v>123</v>
      </c>
      <c r="M124" s="28"/>
      <c r="N124" s="140" t="s">
        <v>1</v>
      </c>
      <c r="O124" s="141" t="s">
        <v>37</v>
      </c>
      <c r="P124" s="142">
        <f t="shared" si="2"/>
        <v>0</v>
      </c>
      <c r="Q124" s="142">
        <f t="shared" si="3"/>
        <v>0</v>
      </c>
      <c r="R124" s="142">
        <f t="shared" si="4"/>
        <v>0</v>
      </c>
      <c r="S124" s="143">
        <v>1.8</v>
      </c>
      <c r="T124" s="143">
        <f t="shared" si="5"/>
        <v>3.6</v>
      </c>
      <c r="U124" s="143">
        <v>0</v>
      </c>
      <c r="V124" s="143">
        <f t="shared" si="6"/>
        <v>0</v>
      </c>
      <c r="W124" s="143">
        <v>0</v>
      </c>
      <c r="X124" s="144">
        <f t="shared" si="7"/>
        <v>0</v>
      </c>
      <c r="AR124" s="145" t="s">
        <v>130</v>
      </c>
      <c r="AT124" s="145" t="s">
        <v>119</v>
      </c>
      <c r="AU124" s="145" t="s">
        <v>125</v>
      </c>
      <c r="AY124" s="13" t="s">
        <v>116</v>
      </c>
      <c r="BE124" s="146">
        <f t="shared" si="8"/>
        <v>0</v>
      </c>
      <c r="BF124" s="146">
        <f t="shared" si="9"/>
        <v>0</v>
      </c>
      <c r="BG124" s="146">
        <f t="shared" si="10"/>
        <v>0</v>
      </c>
      <c r="BH124" s="146">
        <f t="shared" si="11"/>
        <v>0</v>
      </c>
      <c r="BI124" s="146">
        <f t="shared" si="12"/>
        <v>0</v>
      </c>
      <c r="BJ124" s="13" t="s">
        <v>125</v>
      </c>
      <c r="BK124" s="147">
        <f t="shared" si="13"/>
        <v>0</v>
      </c>
      <c r="BL124" s="13" t="s">
        <v>130</v>
      </c>
      <c r="BM124" s="145" t="s">
        <v>137</v>
      </c>
    </row>
    <row r="125" spans="2:65" s="1" customFormat="1" ht="16.5" customHeight="1">
      <c r="B125" s="134"/>
      <c r="C125" s="148" t="s">
        <v>138</v>
      </c>
      <c r="D125" s="148" t="s">
        <v>113</v>
      </c>
      <c r="E125" s="149" t="s">
        <v>139</v>
      </c>
      <c r="F125" s="150" t="s">
        <v>297</v>
      </c>
      <c r="G125" s="151" t="s">
        <v>129</v>
      </c>
      <c r="H125" s="152">
        <v>20</v>
      </c>
      <c r="I125" s="152"/>
      <c r="J125" s="153"/>
      <c r="K125" s="152">
        <f t="shared" si="1"/>
        <v>0</v>
      </c>
      <c r="L125" s="150" t="s">
        <v>1</v>
      </c>
      <c r="M125" s="154"/>
      <c r="N125" s="155" t="s">
        <v>1</v>
      </c>
      <c r="O125" s="141" t="s">
        <v>37</v>
      </c>
      <c r="P125" s="142">
        <f t="shared" si="2"/>
        <v>0</v>
      </c>
      <c r="Q125" s="142">
        <f t="shared" si="3"/>
        <v>0</v>
      </c>
      <c r="R125" s="142">
        <f t="shared" si="4"/>
        <v>0</v>
      </c>
      <c r="S125" s="143">
        <v>0</v>
      </c>
      <c r="T125" s="143">
        <f t="shared" si="5"/>
        <v>0</v>
      </c>
      <c r="U125" s="143">
        <v>0</v>
      </c>
      <c r="V125" s="143">
        <f t="shared" si="6"/>
        <v>0</v>
      </c>
      <c r="W125" s="143">
        <v>0</v>
      </c>
      <c r="X125" s="144">
        <f t="shared" si="7"/>
        <v>0</v>
      </c>
      <c r="AR125" s="145" t="s">
        <v>140</v>
      </c>
      <c r="AT125" s="145" t="s">
        <v>113</v>
      </c>
      <c r="AU125" s="145" t="s">
        <v>125</v>
      </c>
      <c r="AY125" s="13" t="s">
        <v>116</v>
      </c>
      <c r="BE125" s="146">
        <f t="shared" si="8"/>
        <v>0</v>
      </c>
      <c r="BF125" s="146">
        <f t="shared" si="9"/>
        <v>0</v>
      </c>
      <c r="BG125" s="146">
        <f t="shared" si="10"/>
        <v>0</v>
      </c>
      <c r="BH125" s="146">
        <f t="shared" si="11"/>
        <v>0</v>
      </c>
      <c r="BI125" s="146">
        <f t="shared" si="12"/>
        <v>0</v>
      </c>
      <c r="BJ125" s="13" t="s">
        <v>125</v>
      </c>
      <c r="BK125" s="147">
        <f t="shared" si="13"/>
        <v>0</v>
      </c>
      <c r="BL125" s="13" t="s">
        <v>130</v>
      </c>
      <c r="BM125" s="145" t="s">
        <v>141</v>
      </c>
    </row>
    <row r="126" spans="2:65" s="1" customFormat="1" ht="24" customHeight="1">
      <c r="B126" s="134"/>
      <c r="C126" s="135" t="s">
        <v>142</v>
      </c>
      <c r="D126" s="135" t="s">
        <v>119</v>
      </c>
      <c r="E126" s="136" t="s">
        <v>143</v>
      </c>
      <c r="F126" s="137" t="s">
        <v>144</v>
      </c>
      <c r="G126" s="138" t="s">
        <v>122</v>
      </c>
      <c r="H126" s="139">
        <v>20</v>
      </c>
      <c r="I126" s="139"/>
      <c r="J126" s="139"/>
      <c r="K126" s="139">
        <f t="shared" si="1"/>
        <v>0</v>
      </c>
      <c r="L126" s="137" t="s">
        <v>123</v>
      </c>
      <c r="M126" s="28"/>
      <c r="N126" s="140" t="s">
        <v>1</v>
      </c>
      <c r="O126" s="141" t="s">
        <v>37</v>
      </c>
      <c r="P126" s="142">
        <f t="shared" si="2"/>
        <v>0</v>
      </c>
      <c r="Q126" s="142">
        <f t="shared" si="3"/>
        <v>0</v>
      </c>
      <c r="R126" s="142">
        <f t="shared" si="4"/>
        <v>0</v>
      </c>
      <c r="S126" s="143">
        <v>7.8E-2</v>
      </c>
      <c r="T126" s="143">
        <f t="shared" si="5"/>
        <v>1.56</v>
      </c>
      <c r="U126" s="143">
        <v>0</v>
      </c>
      <c r="V126" s="143">
        <f t="shared" si="6"/>
        <v>0</v>
      </c>
      <c r="W126" s="143">
        <v>0</v>
      </c>
      <c r="X126" s="144">
        <f t="shared" si="7"/>
        <v>0</v>
      </c>
      <c r="AR126" s="145" t="s">
        <v>130</v>
      </c>
      <c r="AT126" s="145" t="s">
        <v>119</v>
      </c>
      <c r="AU126" s="145" t="s">
        <v>125</v>
      </c>
      <c r="AY126" s="13" t="s">
        <v>116</v>
      </c>
      <c r="BE126" s="146">
        <f t="shared" si="8"/>
        <v>0</v>
      </c>
      <c r="BF126" s="146">
        <f t="shared" si="9"/>
        <v>0</v>
      </c>
      <c r="BG126" s="146">
        <f t="shared" si="10"/>
        <v>0</v>
      </c>
      <c r="BH126" s="146">
        <f t="shared" si="11"/>
        <v>0</v>
      </c>
      <c r="BI126" s="146">
        <f t="shared" si="12"/>
        <v>0</v>
      </c>
      <c r="BJ126" s="13" t="s">
        <v>125</v>
      </c>
      <c r="BK126" s="147">
        <f t="shared" si="13"/>
        <v>0</v>
      </c>
      <c r="BL126" s="13" t="s">
        <v>130</v>
      </c>
      <c r="BM126" s="145" t="s">
        <v>145</v>
      </c>
    </row>
    <row r="127" spans="2:65" s="1" customFormat="1" ht="16.5" customHeight="1">
      <c r="B127" s="134"/>
      <c r="C127" s="148" t="s">
        <v>146</v>
      </c>
      <c r="D127" s="148" t="s">
        <v>113</v>
      </c>
      <c r="E127" s="149" t="s">
        <v>147</v>
      </c>
      <c r="F127" s="150" t="s">
        <v>298</v>
      </c>
      <c r="G127" s="151" t="s">
        <v>293</v>
      </c>
      <c r="H127" s="152">
        <v>1</v>
      </c>
      <c r="I127" s="152"/>
      <c r="J127" s="153"/>
      <c r="K127" s="152">
        <f t="shared" si="1"/>
        <v>0</v>
      </c>
      <c r="L127" s="150" t="s">
        <v>1</v>
      </c>
      <c r="M127" s="154"/>
      <c r="N127" s="155" t="s">
        <v>1</v>
      </c>
      <c r="O127" s="141" t="s">
        <v>37</v>
      </c>
      <c r="P127" s="142">
        <f t="shared" si="2"/>
        <v>0</v>
      </c>
      <c r="Q127" s="142">
        <f t="shared" si="3"/>
        <v>0</v>
      </c>
      <c r="R127" s="142">
        <f t="shared" si="4"/>
        <v>0</v>
      </c>
      <c r="S127" s="143">
        <v>0</v>
      </c>
      <c r="T127" s="143">
        <f t="shared" si="5"/>
        <v>0</v>
      </c>
      <c r="U127" s="143">
        <v>0</v>
      </c>
      <c r="V127" s="143">
        <f t="shared" si="6"/>
        <v>0</v>
      </c>
      <c r="W127" s="143">
        <v>0</v>
      </c>
      <c r="X127" s="144">
        <f t="shared" si="7"/>
        <v>0</v>
      </c>
      <c r="AR127" s="145" t="s">
        <v>140</v>
      </c>
      <c r="AT127" s="145" t="s">
        <v>113</v>
      </c>
      <c r="AU127" s="145" t="s">
        <v>125</v>
      </c>
      <c r="AY127" s="13" t="s">
        <v>116</v>
      </c>
      <c r="BE127" s="146">
        <f t="shared" si="8"/>
        <v>0</v>
      </c>
      <c r="BF127" s="146">
        <f t="shared" si="9"/>
        <v>0</v>
      </c>
      <c r="BG127" s="146">
        <f t="shared" si="10"/>
        <v>0</v>
      </c>
      <c r="BH127" s="146">
        <f t="shared" si="11"/>
        <v>0</v>
      </c>
      <c r="BI127" s="146">
        <f t="shared" si="12"/>
        <v>0</v>
      </c>
      <c r="BJ127" s="13" t="s">
        <v>125</v>
      </c>
      <c r="BK127" s="147">
        <f t="shared" si="13"/>
        <v>0</v>
      </c>
      <c r="BL127" s="13" t="s">
        <v>130</v>
      </c>
      <c r="BM127" s="145" t="s">
        <v>149</v>
      </c>
    </row>
    <row r="128" spans="2:65" s="1" customFormat="1" ht="16.5" customHeight="1">
      <c r="B128" s="134"/>
      <c r="C128" s="148" t="s">
        <v>140</v>
      </c>
      <c r="D128" s="148" t="s">
        <v>113</v>
      </c>
      <c r="E128" s="149" t="s">
        <v>150</v>
      </c>
      <c r="F128" s="150" t="s">
        <v>151</v>
      </c>
      <c r="G128" s="151" t="s">
        <v>148</v>
      </c>
      <c r="H128" s="152">
        <v>0</v>
      </c>
      <c r="I128" s="152"/>
      <c r="J128" s="153"/>
      <c r="K128" s="152">
        <f t="shared" si="1"/>
        <v>0</v>
      </c>
      <c r="L128" s="150" t="s">
        <v>1</v>
      </c>
      <c r="M128" s="154"/>
      <c r="N128" s="155" t="s">
        <v>1</v>
      </c>
      <c r="O128" s="141" t="s">
        <v>37</v>
      </c>
      <c r="P128" s="142">
        <f t="shared" si="2"/>
        <v>0</v>
      </c>
      <c r="Q128" s="142">
        <f t="shared" si="3"/>
        <v>0</v>
      </c>
      <c r="R128" s="142">
        <f t="shared" si="4"/>
        <v>0</v>
      </c>
      <c r="S128" s="143">
        <v>0</v>
      </c>
      <c r="T128" s="143">
        <f t="shared" si="5"/>
        <v>0</v>
      </c>
      <c r="U128" s="143">
        <v>0</v>
      </c>
      <c r="V128" s="143">
        <f t="shared" si="6"/>
        <v>0</v>
      </c>
      <c r="W128" s="143">
        <v>0</v>
      </c>
      <c r="X128" s="144">
        <f t="shared" si="7"/>
        <v>0</v>
      </c>
      <c r="AR128" s="145" t="s">
        <v>140</v>
      </c>
      <c r="AT128" s="145" t="s">
        <v>113</v>
      </c>
      <c r="AU128" s="145" t="s">
        <v>125</v>
      </c>
      <c r="AY128" s="13" t="s">
        <v>116</v>
      </c>
      <c r="BE128" s="146">
        <f t="shared" si="8"/>
        <v>0</v>
      </c>
      <c r="BF128" s="146">
        <f t="shared" si="9"/>
        <v>0</v>
      </c>
      <c r="BG128" s="146">
        <f t="shared" si="10"/>
        <v>0</v>
      </c>
      <c r="BH128" s="146">
        <f t="shared" si="11"/>
        <v>0</v>
      </c>
      <c r="BI128" s="146">
        <f t="shared" si="12"/>
        <v>0</v>
      </c>
      <c r="BJ128" s="13" t="s">
        <v>125</v>
      </c>
      <c r="BK128" s="147">
        <f t="shared" si="13"/>
        <v>0</v>
      </c>
      <c r="BL128" s="13" t="s">
        <v>130</v>
      </c>
      <c r="BM128" s="145" t="s">
        <v>152</v>
      </c>
    </row>
    <row r="129" spans="2:65" s="1" customFormat="1" ht="16.5" customHeight="1">
      <c r="B129" s="134"/>
      <c r="C129" s="148" t="s">
        <v>153</v>
      </c>
      <c r="D129" s="148" t="s">
        <v>113</v>
      </c>
      <c r="E129" s="149" t="s">
        <v>154</v>
      </c>
      <c r="F129" s="150" t="s">
        <v>155</v>
      </c>
      <c r="G129" s="151" t="s">
        <v>156</v>
      </c>
      <c r="H129" s="152">
        <v>0</v>
      </c>
      <c r="I129" s="152"/>
      <c r="J129" s="153"/>
      <c r="K129" s="152">
        <f t="shared" si="1"/>
        <v>0</v>
      </c>
      <c r="L129" s="150" t="s">
        <v>1</v>
      </c>
      <c r="M129" s="154"/>
      <c r="N129" s="155" t="s">
        <v>1</v>
      </c>
      <c r="O129" s="141" t="s">
        <v>37</v>
      </c>
      <c r="P129" s="142">
        <f t="shared" si="2"/>
        <v>0</v>
      </c>
      <c r="Q129" s="142">
        <f t="shared" si="3"/>
        <v>0</v>
      </c>
      <c r="R129" s="142">
        <f t="shared" si="4"/>
        <v>0</v>
      </c>
      <c r="S129" s="143">
        <v>0</v>
      </c>
      <c r="T129" s="143">
        <f t="shared" si="5"/>
        <v>0</v>
      </c>
      <c r="U129" s="143">
        <v>0</v>
      </c>
      <c r="V129" s="143">
        <f t="shared" si="6"/>
        <v>0</v>
      </c>
      <c r="W129" s="143">
        <v>0</v>
      </c>
      <c r="X129" s="144">
        <f t="shared" si="7"/>
        <v>0</v>
      </c>
      <c r="AR129" s="145" t="s">
        <v>140</v>
      </c>
      <c r="AT129" s="145" t="s">
        <v>113</v>
      </c>
      <c r="AU129" s="145" t="s">
        <v>125</v>
      </c>
      <c r="AY129" s="13" t="s">
        <v>116</v>
      </c>
      <c r="BE129" s="146">
        <f t="shared" si="8"/>
        <v>0</v>
      </c>
      <c r="BF129" s="146">
        <f t="shared" si="9"/>
        <v>0</v>
      </c>
      <c r="BG129" s="146">
        <f t="shared" si="10"/>
        <v>0</v>
      </c>
      <c r="BH129" s="146">
        <f t="shared" si="11"/>
        <v>0</v>
      </c>
      <c r="BI129" s="146">
        <f t="shared" si="12"/>
        <v>0</v>
      </c>
      <c r="BJ129" s="13" t="s">
        <v>125</v>
      </c>
      <c r="BK129" s="147">
        <f t="shared" si="13"/>
        <v>0</v>
      </c>
      <c r="BL129" s="13" t="s">
        <v>130</v>
      </c>
      <c r="BM129" s="145" t="s">
        <v>157</v>
      </c>
    </row>
    <row r="130" spans="2:65" s="1" customFormat="1" ht="16.5" customHeight="1">
      <c r="B130" s="134"/>
      <c r="C130" s="148" t="s">
        <v>158</v>
      </c>
      <c r="D130" s="148" t="s">
        <v>113</v>
      </c>
      <c r="E130" s="149" t="s">
        <v>159</v>
      </c>
      <c r="F130" s="150" t="s">
        <v>160</v>
      </c>
      <c r="G130" s="151" t="s">
        <v>161</v>
      </c>
      <c r="H130" s="152">
        <v>0</v>
      </c>
      <c r="I130" s="152"/>
      <c r="J130" s="153"/>
      <c r="K130" s="152">
        <f t="shared" si="1"/>
        <v>0</v>
      </c>
      <c r="L130" s="150" t="s">
        <v>1</v>
      </c>
      <c r="M130" s="154"/>
      <c r="N130" s="155" t="s">
        <v>1</v>
      </c>
      <c r="O130" s="141" t="s">
        <v>37</v>
      </c>
      <c r="P130" s="142">
        <f t="shared" si="2"/>
        <v>0</v>
      </c>
      <c r="Q130" s="142">
        <f t="shared" si="3"/>
        <v>0</v>
      </c>
      <c r="R130" s="142">
        <f t="shared" si="4"/>
        <v>0</v>
      </c>
      <c r="S130" s="143">
        <v>0</v>
      </c>
      <c r="T130" s="143">
        <f t="shared" si="5"/>
        <v>0</v>
      </c>
      <c r="U130" s="143">
        <v>0</v>
      </c>
      <c r="V130" s="143">
        <f t="shared" si="6"/>
        <v>0</v>
      </c>
      <c r="W130" s="143">
        <v>0</v>
      </c>
      <c r="X130" s="144">
        <f t="shared" si="7"/>
        <v>0</v>
      </c>
      <c r="AR130" s="145" t="s">
        <v>140</v>
      </c>
      <c r="AT130" s="145" t="s">
        <v>113</v>
      </c>
      <c r="AU130" s="145" t="s">
        <v>125</v>
      </c>
      <c r="AY130" s="13" t="s">
        <v>116</v>
      </c>
      <c r="BE130" s="146">
        <f t="shared" si="8"/>
        <v>0</v>
      </c>
      <c r="BF130" s="146">
        <f t="shared" si="9"/>
        <v>0</v>
      </c>
      <c r="BG130" s="146">
        <f t="shared" si="10"/>
        <v>0</v>
      </c>
      <c r="BH130" s="146">
        <f t="shared" si="11"/>
        <v>0</v>
      </c>
      <c r="BI130" s="146">
        <f t="shared" si="12"/>
        <v>0</v>
      </c>
      <c r="BJ130" s="13" t="s">
        <v>125</v>
      </c>
      <c r="BK130" s="147">
        <f t="shared" si="13"/>
        <v>0</v>
      </c>
      <c r="BL130" s="13" t="s">
        <v>130</v>
      </c>
      <c r="BM130" s="145" t="s">
        <v>162</v>
      </c>
    </row>
    <row r="131" spans="2:65" s="1" customFormat="1" ht="16.5" customHeight="1">
      <c r="B131" s="134"/>
      <c r="C131" s="148" t="s">
        <v>163</v>
      </c>
      <c r="D131" s="148" t="s">
        <v>113</v>
      </c>
      <c r="E131" s="149" t="s">
        <v>164</v>
      </c>
      <c r="F131" s="150" t="s">
        <v>165</v>
      </c>
      <c r="G131" s="151" t="s">
        <v>129</v>
      </c>
      <c r="H131" s="152">
        <v>48</v>
      </c>
      <c r="I131" s="152"/>
      <c r="J131" s="153"/>
      <c r="K131" s="152">
        <f t="shared" si="1"/>
        <v>0</v>
      </c>
      <c r="L131" s="150" t="s">
        <v>1</v>
      </c>
      <c r="M131" s="154"/>
      <c r="N131" s="155" t="s">
        <v>1</v>
      </c>
      <c r="O131" s="141" t="s">
        <v>37</v>
      </c>
      <c r="P131" s="142">
        <f t="shared" si="2"/>
        <v>0</v>
      </c>
      <c r="Q131" s="142">
        <f t="shared" si="3"/>
        <v>0</v>
      </c>
      <c r="R131" s="142">
        <f t="shared" si="4"/>
        <v>0</v>
      </c>
      <c r="S131" s="143">
        <v>0</v>
      </c>
      <c r="T131" s="143">
        <f t="shared" si="5"/>
        <v>0</v>
      </c>
      <c r="U131" s="143">
        <v>0</v>
      </c>
      <c r="V131" s="143">
        <f t="shared" si="6"/>
        <v>0</v>
      </c>
      <c r="W131" s="143">
        <v>0</v>
      </c>
      <c r="X131" s="144">
        <f t="shared" si="7"/>
        <v>0</v>
      </c>
      <c r="AR131" s="145" t="s">
        <v>140</v>
      </c>
      <c r="AT131" s="145" t="s">
        <v>113</v>
      </c>
      <c r="AU131" s="145" t="s">
        <v>125</v>
      </c>
      <c r="AY131" s="13" t="s">
        <v>116</v>
      </c>
      <c r="BE131" s="146">
        <f t="shared" si="8"/>
        <v>0</v>
      </c>
      <c r="BF131" s="146">
        <f t="shared" si="9"/>
        <v>0</v>
      </c>
      <c r="BG131" s="146">
        <f t="shared" si="10"/>
        <v>0</v>
      </c>
      <c r="BH131" s="146">
        <f t="shared" si="11"/>
        <v>0</v>
      </c>
      <c r="BI131" s="146">
        <f t="shared" si="12"/>
        <v>0</v>
      </c>
      <c r="BJ131" s="13" t="s">
        <v>125</v>
      </c>
      <c r="BK131" s="147">
        <f t="shared" si="13"/>
        <v>0</v>
      </c>
      <c r="BL131" s="13" t="s">
        <v>130</v>
      </c>
      <c r="BM131" s="145" t="s">
        <v>166</v>
      </c>
    </row>
    <row r="132" spans="2:65" s="1" customFormat="1" ht="24" customHeight="1">
      <c r="B132" s="134"/>
      <c r="C132" s="135" t="s">
        <v>167</v>
      </c>
      <c r="D132" s="135" t="s">
        <v>119</v>
      </c>
      <c r="E132" s="136" t="s">
        <v>168</v>
      </c>
      <c r="F132" s="137" t="s">
        <v>169</v>
      </c>
      <c r="G132" s="138" t="s">
        <v>122</v>
      </c>
      <c r="H132" s="139">
        <v>1</v>
      </c>
      <c r="I132" s="139"/>
      <c r="J132" s="139"/>
      <c r="K132" s="139">
        <f t="shared" si="1"/>
        <v>0</v>
      </c>
      <c r="L132" s="137" t="s">
        <v>123</v>
      </c>
      <c r="M132" s="28"/>
      <c r="N132" s="140" t="s">
        <v>1</v>
      </c>
      <c r="O132" s="141" t="s">
        <v>37</v>
      </c>
      <c r="P132" s="142">
        <f t="shared" si="2"/>
        <v>0</v>
      </c>
      <c r="Q132" s="142">
        <f t="shared" si="3"/>
        <v>0</v>
      </c>
      <c r="R132" s="142">
        <f t="shared" si="4"/>
        <v>0</v>
      </c>
      <c r="S132" s="143">
        <v>2</v>
      </c>
      <c r="T132" s="143">
        <f t="shared" si="5"/>
        <v>2</v>
      </c>
      <c r="U132" s="143">
        <v>0</v>
      </c>
      <c r="V132" s="143">
        <f t="shared" si="6"/>
        <v>0</v>
      </c>
      <c r="W132" s="143">
        <v>0</v>
      </c>
      <c r="X132" s="144">
        <f t="shared" si="7"/>
        <v>0</v>
      </c>
      <c r="AR132" s="145" t="s">
        <v>130</v>
      </c>
      <c r="AT132" s="145" t="s">
        <v>119</v>
      </c>
      <c r="AU132" s="145" t="s">
        <v>125</v>
      </c>
      <c r="AY132" s="13" t="s">
        <v>116</v>
      </c>
      <c r="BE132" s="146">
        <f t="shared" si="8"/>
        <v>0</v>
      </c>
      <c r="BF132" s="146">
        <f t="shared" si="9"/>
        <v>0</v>
      </c>
      <c r="BG132" s="146">
        <f t="shared" si="10"/>
        <v>0</v>
      </c>
      <c r="BH132" s="146">
        <f t="shared" si="11"/>
        <v>0</v>
      </c>
      <c r="BI132" s="146">
        <f t="shared" si="12"/>
        <v>0</v>
      </c>
      <c r="BJ132" s="13" t="s">
        <v>125</v>
      </c>
      <c r="BK132" s="147">
        <f t="shared" si="13"/>
        <v>0</v>
      </c>
      <c r="BL132" s="13" t="s">
        <v>130</v>
      </c>
      <c r="BM132" s="145" t="s">
        <v>170</v>
      </c>
    </row>
    <row r="133" spans="2:65" s="1" customFormat="1" ht="16.5" customHeight="1">
      <c r="B133" s="134"/>
      <c r="C133" s="135" t="s">
        <v>171</v>
      </c>
      <c r="D133" s="135" t="s">
        <v>119</v>
      </c>
      <c r="E133" s="136" t="s">
        <v>172</v>
      </c>
      <c r="F133" s="137" t="s">
        <v>173</v>
      </c>
      <c r="G133" s="138" t="s">
        <v>129</v>
      </c>
      <c r="H133" s="139">
        <v>1</v>
      </c>
      <c r="I133" s="139"/>
      <c r="J133" s="139"/>
      <c r="K133" s="139">
        <f t="shared" si="1"/>
        <v>0</v>
      </c>
      <c r="L133" s="137" t="s">
        <v>123</v>
      </c>
      <c r="M133" s="28"/>
      <c r="N133" s="140" t="s">
        <v>1</v>
      </c>
      <c r="O133" s="141" t="s">
        <v>37</v>
      </c>
      <c r="P133" s="142">
        <f t="shared" si="2"/>
        <v>0</v>
      </c>
      <c r="Q133" s="142">
        <f t="shared" si="3"/>
        <v>0</v>
      </c>
      <c r="R133" s="142">
        <f t="shared" si="4"/>
        <v>0</v>
      </c>
      <c r="S133" s="143">
        <v>32.972000000000001</v>
      </c>
      <c r="T133" s="143">
        <f t="shared" si="5"/>
        <v>32.972000000000001</v>
      </c>
      <c r="U133" s="143">
        <v>0</v>
      </c>
      <c r="V133" s="143">
        <f t="shared" si="6"/>
        <v>0</v>
      </c>
      <c r="W133" s="143">
        <v>0</v>
      </c>
      <c r="X133" s="144">
        <f t="shared" si="7"/>
        <v>0</v>
      </c>
      <c r="AR133" s="145" t="s">
        <v>130</v>
      </c>
      <c r="AT133" s="145" t="s">
        <v>119</v>
      </c>
      <c r="AU133" s="145" t="s">
        <v>125</v>
      </c>
      <c r="AY133" s="13" t="s">
        <v>116</v>
      </c>
      <c r="BE133" s="146">
        <f t="shared" si="8"/>
        <v>0</v>
      </c>
      <c r="BF133" s="146">
        <f t="shared" si="9"/>
        <v>0</v>
      </c>
      <c r="BG133" s="146">
        <f t="shared" si="10"/>
        <v>0</v>
      </c>
      <c r="BH133" s="146">
        <f t="shared" si="11"/>
        <v>0</v>
      </c>
      <c r="BI133" s="146">
        <f t="shared" si="12"/>
        <v>0</v>
      </c>
      <c r="BJ133" s="13" t="s">
        <v>125</v>
      </c>
      <c r="BK133" s="147">
        <f t="shared" si="13"/>
        <v>0</v>
      </c>
      <c r="BL133" s="13" t="s">
        <v>130</v>
      </c>
      <c r="BM133" s="145" t="s">
        <v>174</v>
      </c>
    </row>
    <row r="134" spans="2:65" s="1" customFormat="1" ht="16.5" customHeight="1">
      <c r="B134" s="134"/>
      <c r="C134" s="148" t="s">
        <v>175</v>
      </c>
      <c r="D134" s="148" t="s">
        <v>113</v>
      </c>
      <c r="E134" s="149" t="s">
        <v>176</v>
      </c>
      <c r="F134" s="150" t="s">
        <v>296</v>
      </c>
      <c r="G134" s="151" t="s">
        <v>129</v>
      </c>
      <c r="H134" s="152">
        <v>1</v>
      </c>
      <c r="I134" s="152"/>
      <c r="J134" s="153"/>
      <c r="K134" s="152">
        <f t="shared" si="1"/>
        <v>0</v>
      </c>
      <c r="L134" s="150" t="s">
        <v>1</v>
      </c>
      <c r="M134" s="154"/>
      <c r="N134" s="155" t="s">
        <v>1</v>
      </c>
      <c r="O134" s="141" t="s">
        <v>37</v>
      </c>
      <c r="P134" s="142">
        <f t="shared" si="2"/>
        <v>0</v>
      </c>
      <c r="Q134" s="142">
        <f t="shared" si="3"/>
        <v>0</v>
      </c>
      <c r="R134" s="142">
        <f t="shared" si="4"/>
        <v>0</v>
      </c>
      <c r="S134" s="143">
        <v>0</v>
      </c>
      <c r="T134" s="143">
        <f t="shared" si="5"/>
        <v>0</v>
      </c>
      <c r="U134" s="143">
        <v>0</v>
      </c>
      <c r="V134" s="143">
        <f t="shared" si="6"/>
        <v>0</v>
      </c>
      <c r="W134" s="143">
        <v>0</v>
      </c>
      <c r="X134" s="144">
        <f t="shared" si="7"/>
        <v>0</v>
      </c>
      <c r="AR134" s="145" t="s">
        <v>140</v>
      </c>
      <c r="AT134" s="145" t="s">
        <v>113</v>
      </c>
      <c r="AU134" s="145" t="s">
        <v>125</v>
      </c>
      <c r="AY134" s="13" t="s">
        <v>116</v>
      </c>
      <c r="BE134" s="146">
        <f t="shared" si="8"/>
        <v>0</v>
      </c>
      <c r="BF134" s="146">
        <f t="shared" si="9"/>
        <v>0</v>
      </c>
      <c r="BG134" s="146">
        <f t="shared" si="10"/>
        <v>0</v>
      </c>
      <c r="BH134" s="146">
        <f t="shared" si="11"/>
        <v>0</v>
      </c>
      <c r="BI134" s="146">
        <f t="shared" si="12"/>
        <v>0</v>
      </c>
      <c r="BJ134" s="13" t="s">
        <v>125</v>
      </c>
      <c r="BK134" s="147">
        <f t="shared" si="13"/>
        <v>0</v>
      </c>
      <c r="BL134" s="13" t="s">
        <v>130</v>
      </c>
      <c r="BM134" s="145" t="s">
        <v>177</v>
      </c>
    </row>
    <row r="135" spans="2:65" s="1" customFormat="1" ht="16.5" customHeight="1">
      <c r="B135" s="134"/>
      <c r="C135" s="135" t="s">
        <v>178</v>
      </c>
      <c r="D135" s="135" t="s">
        <v>119</v>
      </c>
      <c r="E135" s="136" t="s">
        <v>179</v>
      </c>
      <c r="F135" s="137" t="s">
        <v>301</v>
      </c>
      <c r="G135" s="138" t="s">
        <v>129</v>
      </c>
      <c r="H135" s="139">
        <v>1</v>
      </c>
      <c r="I135" s="139"/>
      <c r="J135" s="139"/>
      <c r="K135" s="139">
        <f t="shared" si="1"/>
        <v>0</v>
      </c>
      <c r="L135" s="137" t="s">
        <v>123</v>
      </c>
      <c r="M135" s="28"/>
      <c r="N135" s="140" t="s">
        <v>1</v>
      </c>
      <c r="O135" s="141" t="s">
        <v>37</v>
      </c>
      <c r="P135" s="142">
        <f t="shared" si="2"/>
        <v>0</v>
      </c>
      <c r="Q135" s="142">
        <f t="shared" si="3"/>
        <v>0</v>
      </c>
      <c r="R135" s="142">
        <f t="shared" si="4"/>
        <v>0</v>
      </c>
      <c r="S135" s="143">
        <v>4.5529999999999999</v>
      </c>
      <c r="T135" s="143">
        <f t="shared" si="5"/>
        <v>4.5529999999999999</v>
      </c>
      <c r="U135" s="143">
        <v>0</v>
      </c>
      <c r="V135" s="143">
        <f t="shared" si="6"/>
        <v>0</v>
      </c>
      <c r="W135" s="143">
        <v>0</v>
      </c>
      <c r="X135" s="144">
        <f t="shared" si="7"/>
        <v>0</v>
      </c>
      <c r="AR135" s="145" t="s">
        <v>130</v>
      </c>
      <c r="AT135" s="145" t="s">
        <v>119</v>
      </c>
      <c r="AU135" s="145" t="s">
        <v>125</v>
      </c>
      <c r="AY135" s="13" t="s">
        <v>116</v>
      </c>
      <c r="BE135" s="146">
        <f t="shared" si="8"/>
        <v>0</v>
      </c>
      <c r="BF135" s="146">
        <f t="shared" si="9"/>
        <v>0</v>
      </c>
      <c r="BG135" s="146">
        <f t="shared" si="10"/>
        <v>0</v>
      </c>
      <c r="BH135" s="146">
        <f t="shared" si="11"/>
        <v>0</v>
      </c>
      <c r="BI135" s="146">
        <f t="shared" si="12"/>
        <v>0</v>
      </c>
      <c r="BJ135" s="13" t="s">
        <v>125</v>
      </c>
      <c r="BK135" s="147">
        <f t="shared" si="13"/>
        <v>0</v>
      </c>
      <c r="BL135" s="13" t="s">
        <v>130</v>
      </c>
      <c r="BM135" s="145" t="s">
        <v>180</v>
      </c>
    </row>
    <row r="136" spans="2:65" s="1" customFormat="1" ht="16.5" customHeight="1">
      <c r="B136" s="134"/>
      <c r="C136" s="148" t="s">
        <v>181</v>
      </c>
      <c r="D136" s="148" t="s">
        <v>113</v>
      </c>
      <c r="E136" s="149" t="s">
        <v>182</v>
      </c>
      <c r="F136" s="150" t="s">
        <v>302</v>
      </c>
      <c r="G136" s="151" t="s">
        <v>129</v>
      </c>
      <c r="H136" s="152">
        <v>1</v>
      </c>
      <c r="I136" s="152"/>
      <c r="J136" s="153"/>
      <c r="K136" s="152">
        <f t="shared" si="1"/>
        <v>0</v>
      </c>
      <c r="L136" s="150" t="s">
        <v>1</v>
      </c>
      <c r="M136" s="154"/>
      <c r="N136" s="155" t="s">
        <v>1</v>
      </c>
      <c r="O136" s="141" t="s">
        <v>37</v>
      </c>
      <c r="P136" s="142">
        <f t="shared" si="2"/>
        <v>0</v>
      </c>
      <c r="Q136" s="142">
        <f t="shared" si="3"/>
        <v>0</v>
      </c>
      <c r="R136" s="142">
        <f t="shared" si="4"/>
        <v>0</v>
      </c>
      <c r="S136" s="143">
        <v>0</v>
      </c>
      <c r="T136" s="143">
        <f t="shared" si="5"/>
        <v>0</v>
      </c>
      <c r="U136" s="143">
        <v>0</v>
      </c>
      <c r="V136" s="143">
        <f t="shared" si="6"/>
        <v>0</v>
      </c>
      <c r="W136" s="143">
        <v>0</v>
      </c>
      <c r="X136" s="144">
        <f t="shared" si="7"/>
        <v>0</v>
      </c>
      <c r="AR136" s="145" t="s">
        <v>140</v>
      </c>
      <c r="AT136" s="145" t="s">
        <v>113</v>
      </c>
      <c r="AU136" s="145" t="s">
        <v>125</v>
      </c>
      <c r="AY136" s="13" t="s">
        <v>116</v>
      </c>
      <c r="BE136" s="146">
        <f t="shared" si="8"/>
        <v>0</v>
      </c>
      <c r="BF136" s="146">
        <f t="shared" si="9"/>
        <v>0</v>
      </c>
      <c r="BG136" s="146">
        <f t="shared" si="10"/>
        <v>0</v>
      </c>
      <c r="BH136" s="146">
        <f t="shared" si="11"/>
        <v>0</v>
      </c>
      <c r="BI136" s="146">
        <f t="shared" si="12"/>
        <v>0</v>
      </c>
      <c r="BJ136" s="13" t="s">
        <v>125</v>
      </c>
      <c r="BK136" s="147">
        <f t="shared" si="13"/>
        <v>0</v>
      </c>
      <c r="BL136" s="13" t="s">
        <v>130</v>
      </c>
      <c r="BM136" s="145" t="s">
        <v>183</v>
      </c>
    </row>
    <row r="137" spans="2:65" s="1" customFormat="1" ht="16.5" customHeight="1">
      <c r="B137" s="134"/>
      <c r="C137" s="135" t="s">
        <v>184</v>
      </c>
      <c r="D137" s="135" t="s">
        <v>119</v>
      </c>
      <c r="E137" s="136" t="s">
        <v>185</v>
      </c>
      <c r="F137" s="137" t="s">
        <v>186</v>
      </c>
      <c r="G137" s="138" t="s">
        <v>148</v>
      </c>
      <c r="H137" s="139">
        <v>250</v>
      </c>
      <c r="I137" s="139"/>
      <c r="J137" s="139"/>
      <c r="K137" s="139">
        <f t="shared" si="1"/>
        <v>0</v>
      </c>
      <c r="L137" s="137" t="s">
        <v>123</v>
      </c>
      <c r="M137" s="28"/>
      <c r="N137" s="140" t="s">
        <v>1</v>
      </c>
      <c r="O137" s="141" t="s">
        <v>37</v>
      </c>
      <c r="P137" s="142">
        <f t="shared" si="2"/>
        <v>0</v>
      </c>
      <c r="Q137" s="142">
        <f t="shared" si="3"/>
        <v>0</v>
      </c>
      <c r="R137" s="142">
        <f t="shared" si="4"/>
        <v>0</v>
      </c>
      <c r="S137" s="143">
        <v>3.1E-2</v>
      </c>
      <c r="T137" s="143">
        <f t="shared" si="5"/>
        <v>7.75</v>
      </c>
      <c r="U137" s="143">
        <v>0</v>
      </c>
      <c r="V137" s="143">
        <f t="shared" si="6"/>
        <v>0</v>
      </c>
      <c r="W137" s="143">
        <v>0</v>
      </c>
      <c r="X137" s="144">
        <f t="shared" si="7"/>
        <v>0</v>
      </c>
      <c r="AR137" s="145" t="s">
        <v>130</v>
      </c>
      <c r="AT137" s="145" t="s">
        <v>119</v>
      </c>
      <c r="AU137" s="145" t="s">
        <v>125</v>
      </c>
      <c r="AY137" s="13" t="s">
        <v>116</v>
      </c>
      <c r="BE137" s="146">
        <f t="shared" si="8"/>
        <v>0</v>
      </c>
      <c r="BF137" s="146">
        <f t="shared" si="9"/>
        <v>0</v>
      </c>
      <c r="BG137" s="146">
        <f t="shared" si="10"/>
        <v>0</v>
      </c>
      <c r="BH137" s="146">
        <f t="shared" si="11"/>
        <v>0</v>
      </c>
      <c r="BI137" s="146">
        <f t="shared" si="12"/>
        <v>0</v>
      </c>
      <c r="BJ137" s="13" t="s">
        <v>125</v>
      </c>
      <c r="BK137" s="147">
        <f t="shared" si="13"/>
        <v>0</v>
      </c>
      <c r="BL137" s="13" t="s">
        <v>130</v>
      </c>
      <c r="BM137" s="145" t="s">
        <v>187</v>
      </c>
    </row>
    <row r="138" spans="2:65" s="1" customFormat="1" ht="16.5" customHeight="1">
      <c r="B138" s="134"/>
      <c r="C138" s="148" t="s">
        <v>188</v>
      </c>
      <c r="D138" s="148" t="s">
        <v>113</v>
      </c>
      <c r="E138" s="149" t="s">
        <v>189</v>
      </c>
      <c r="F138" s="150" t="s">
        <v>190</v>
      </c>
      <c r="G138" s="151" t="s">
        <v>148</v>
      </c>
      <c r="H138" s="152">
        <v>150</v>
      </c>
      <c r="I138" s="152"/>
      <c r="J138" s="153"/>
      <c r="K138" s="152">
        <f t="shared" si="1"/>
        <v>0</v>
      </c>
      <c r="L138" s="150" t="s">
        <v>1</v>
      </c>
      <c r="M138" s="154"/>
      <c r="N138" s="155" t="s">
        <v>1</v>
      </c>
      <c r="O138" s="141" t="s">
        <v>37</v>
      </c>
      <c r="P138" s="142">
        <f t="shared" si="2"/>
        <v>0</v>
      </c>
      <c r="Q138" s="142">
        <f t="shared" si="3"/>
        <v>0</v>
      </c>
      <c r="R138" s="142">
        <f t="shared" si="4"/>
        <v>0</v>
      </c>
      <c r="S138" s="143">
        <v>0</v>
      </c>
      <c r="T138" s="143">
        <f t="shared" si="5"/>
        <v>0</v>
      </c>
      <c r="U138" s="143">
        <v>0</v>
      </c>
      <c r="V138" s="143">
        <f t="shared" si="6"/>
        <v>0</v>
      </c>
      <c r="W138" s="143">
        <v>0</v>
      </c>
      <c r="X138" s="144">
        <f t="shared" si="7"/>
        <v>0</v>
      </c>
      <c r="AR138" s="145" t="s">
        <v>140</v>
      </c>
      <c r="AT138" s="145" t="s">
        <v>113</v>
      </c>
      <c r="AU138" s="145" t="s">
        <v>125</v>
      </c>
      <c r="AY138" s="13" t="s">
        <v>116</v>
      </c>
      <c r="BE138" s="146">
        <f t="shared" si="8"/>
        <v>0</v>
      </c>
      <c r="BF138" s="146">
        <f t="shared" si="9"/>
        <v>0</v>
      </c>
      <c r="BG138" s="146">
        <f t="shared" si="10"/>
        <v>0</v>
      </c>
      <c r="BH138" s="146">
        <f t="shared" si="11"/>
        <v>0</v>
      </c>
      <c r="BI138" s="146">
        <f t="shared" si="12"/>
        <v>0</v>
      </c>
      <c r="BJ138" s="13" t="s">
        <v>125</v>
      </c>
      <c r="BK138" s="147">
        <f t="shared" si="13"/>
        <v>0</v>
      </c>
      <c r="BL138" s="13" t="s">
        <v>130</v>
      </c>
      <c r="BM138" s="145" t="s">
        <v>191</v>
      </c>
    </row>
    <row r="139" spans="2:65" s="1" customFormat="1" ht="16.5" customHeight="1">
      <c r="B139" s="134"/>
      <c r="C139" s="148" t="s">
        <v>192</v>
      </c>
      <c r="D139" s="148" t="s">
        <v>113</v>
      </c>
      <c r="E139" s="149" t="s">
        <v>193</v>
      </c>
      <c r="F139" s="150" t="s">
        <v>194</v>
      </c>
      <c r="G139" s="151" t="s">
        <v>148</v>
      </c>
      <c r="H139" s="152">
        <v>150</v>
      </c>
      <c r="I139" s="152"/>
      <c r="J139" s="153"/>
      <c r="K139" s="152">
        <f t="shared" si="1"/>
        <v>0</v>
      </c>
      <c r="L139" s="150" t="s">
        <v>1</v>
      </c>
      <c r="M139" s="154"/>
      <c r="N139" s="155" t="s">
        <v>1</v>
      </c>
      <c r="O139" s="141" t="s">
        <v>37</v>
      </c>
      <c r="P139" s="142">
        <f t="shared" si="2"/>
        <v>0</v>
      </c>
      <c r="Q139" s="142">
        <f t="shared" si="3"/>
        <v>0</v>
      </c>
      <c r="R139" s="142">
        <f t="shared" si="4"/>
        <v>0</v>
      </c>
      <c r="S139" s="143">
        <v>0</v>
      </c>
      <c r="T139" s="143">
        <f t="shared" si="5"/>
        <v>0</v>
      </c>
      <c r="U139" s="143">
        <v>0</v>
      </c>
      <c r="V139" s="143">
        <f t="shared" si="6"/>
        <v>0</v>
      </c>
      <c r="W139" s="143">
        <v>0</v>
      </c>
      <c r="X139" s="144">
        <f t="shared" si="7"/>
        <v>0</v>
      </c>
      <c r="AR139" s="145" t="s">
        <v>140</v>
      </c>
      <c r="AT139" s="145" t="s">
        <v>113</v>
      </c>
      <c r="AU139" s="145" t="s">
        <v>125</v>
      </c>
      <c r="AY139" s="13" t="s">
        <v>116</v>
      </c>
      <c r="BE139" s="146">
        <f t="shared" si="8"/>
        <v>0</v>
      </c>
      <c r="BF139" s="146">
        <f t="shared" si="9"/>
        <v>0</v>
      </c>
      <c r="BG139" s="146">
        <f t="shared" si="10"/>
        <v>0</v>
      </c>
      <c r="BH139" s="146">
        <f t="shared" si="11"/>
        <v>0</v>
      </c>
      <c r="BI139" s="146">
        <f t="shared" si="12"/>
        <v>0</v>
      </c>
      <c r="BJ139" s="13" t="s">
        <v>125</v>
      </c>
      <c r="BK139" s="147">
        <f t="shared" si="13"/>
        <v>0</v>
      </c>
      <c r="BL139" s="13" t="s">
        <v>130</v>
      </c>
      <c r="BM139" s="145" t="s">
        <v>195</v>
      </c>
    </row>
    <row r="140" spans="2:65" s="1" customFormat="1" ht="16.5" customHeight="1">
      <c r="B140" s="134"/>
      <c r="C140" s="148" t="s">
        <v>8</v>
      </c>
      <c r="D140" s="148" t="s">
        <v>113</v>
      </c>
      <c r="E140" s="149" t="s">
        <v>196</v>
      </c>
      <c r="F140" s="150" t="s">
        <v>197</v>
      </c>
      <c r="G140" s="151" t="s">
        <v>148</v>
      </c>
      <c r="H140" s="152">
        <v>60</v>
      </c>
      <c r="I140" s="152"/>
      <c r="J140" s="153"/>
      <c r="K140" s="152">
        <f t="shared" si="1"/>
        <v>0</v>
      </c>
      <c r="L140" s="150" t="s">
        <v>1</v>
      </c>
      <c r="M140" s="154"/>
      <c r="N140" s="155" t="s">
        <v>1</v>
      </c>
      <c r="O140" s="141" t="s">
        <v>37</v>
      </c>
      <c r="P140" s="142">
        <f t="shared" si="2"/>
        <v>0</v>
      </c>
      <c r="Q140" s="142">
        <f t="shared" si="3"/>
        <v>0</v>
      </c>
      <c r="R140" s="142">
        <f t="shared" si="4"/>
        <v>0</v>
      </c>
      <c r="S140" s="143">
        <v>0</v>
      </c>
      <c r="T140" s="143">
        <f t="shared" si="5"/>
        <v>0</v>
      </c>
      <c r="U140" s="143">
        <v>0</v>
      </c>
      <c r="V140" s="143">
        <f t="shared" si="6"/>
        <v>0</v>
      </c>
      <c r="W140" s="143">
        <v>0</v>
      </c>
      <c r="X140" s="144">
        <f t="shared" si="7"/>
        <v>0</v>
      </c>
      <c r="AR140" s="145" t="s">
        <v>140</v>
      </c>
      <c r="AT140" s="145" t="s">
        <v>113</v>
      </c>
      <c r="AU140" s="145" t="s">
        <v>125</v>
      </c>
      <c r="AY140" s="13" t="s">
        <v>116</v>
      </c>
      <c r="BE140" s="146">
        <f t="shared" si="8"/>
        <v>0</v>
      </c>
      <c r="BF140" s="146">
        <f t="shared" si="9"/>
        <v>0</v>
      </c>
      <c r="BG140" s="146">
        <f t="shared" si="10"/>
        <v>0</v>
      </c>
      <c r="BH140" s="146">
        <f t="shared" si="11"/>
        <v>0</v>
      </c>
      <c r="BI140" s="146">
        <f t="shared" si="12"/>
        <v>0</v>
      </c>
      <c r="BJ140" s="13" t="s">
        <v>125</v>
      </c>
      <c r="BK140" s="147">
        <f t="shared" si="13"/>
        <v>0</v>
      </c>
      <c r="BL140" s="13" t="s">
        <v>130</v>
      </c>
      <c r="BM140" s="145" t="s">
        <v>198</v>
      </c>
    </row>
    <row r="141" spans="2:65" s="1" customFormat="1" ht="24" customHeight="1">
      <c r="B141" s="134"/>
      <c r="C141" s="135" t="s">
        <v>199</v>
      </c>
      <c r="D141" s="135" t="s">
        <v>119</v>
      </c>
      <c r="E141" s="136" t="s">
        <v>200</v>
      </c>
      <c r="F141" s="137" t="s">
        <v>201</v>
      </c>
      <c r="G141" s="138" t="s">
        <v>148</v>
      </c>
      <c r="H141" s="139">
        <v>150</v>
      </c>
      <c r="I141" s="139"/>
      <c r="J141" s="139"/>
      <c r="K141" s="139">
        <f t="shared" si="1"/>
        <v>0</v>
      </c>
      <c r="L141" s="137" t="s">
        <v>123</v>
      </c>
      <c r="M141" s="28"/>
      <c r="N141" s="140" t="s">
        <v>1</v>
      </c>
      <c r="O141" s="141" t="s">
        <v>37</v>
      </c>
      <c r="P141" s="142">
        <f t="shared" si="2"/>
        <v>0</v>
      </c>
      <c r="Q141" s="142">
        <f t="shared" si="3"/>
        <v>0</v>
      </c>
      <c r="R141" s="142">
        <f t="shared" si="4"/>
        <v>0</v>
      </c>
      <c r="S141" s="143">
        <v>0.08</v>
      </c>
      <c r="T141" s="143">
        <f t="shared" si="5"/>
        <v>12</v>
      </c>
      <c r="U141" s="143">
        <v>0</v>
      </c>
      <c r="V141" s="143">
        <f t="shared" si="6"/>
        <v>0</v>
      </c>
      <c r="W141" s="143">
        <v>0</v>
      </c>
      <c r="X141" s="144">
        <f t="shared" si="7"/>
        <v>0</v>
      </c>
      <c r="AR141" s="145" t="s">
        <v>124</v>
      </c>
      <c r="AT141" s="145" t="s">
        <v>119</v>
      </c>
      <c r="AU141" s="145" t="s">
        <v>125</v>
      </c>
      <c r="AY141" s="13" t="s">
        <v>116</v>
      </c>
      <c r="BE141" s="146">
        <f t="shared" si="8"/>
        <v>0</v>
      </c>
      <c r="BF141" s="146">
        <f t="shared" si="9"/>
        <v>0</v>
      </c>
      <c r="BG141" s="146">
        <f t="shared" si="10"/>
        <v>0</v>
      </c>
      <c r="BH141" s="146">
        <f t="shared" si="11"/>
        <v>0</v>
      </c>
      <c r="BI141" s="146">
        <f t="shared" si="12"/>
        <v>0</v>
      </c>
      <c r="BJ141" s="13" t="s">
        <v>125</v>
      </c>
      <c r="BK141" s="147">
        <f t="shared" si="13"/>
        <v>0</v>
      </c>
      <c r="BL141" s="13" t="s">
        <v>124</v>
      </c>
      <c r="BM141" s="145" t="s">
        <v>202</v>
      </c>
    </row>
    <row r="142" spans="2:65" s="1" customFormat="1" ht="24" customHeight="1">
      <c r="B142" s="134"/>
      <c r="C142" s="148" t="s">
        <v>203</v>
      </c>
      <c r="D142" s="148" t="s">
        <v>113</v>
      </c>
      <c r="E142" s="149" t="s">
        <v>204</v>
      </c>
      <c r="F142" s="150" t="s">
        <v>205</v>
      </c>
      <c r="G142" s="151" t="s">
        <v>148</v>
      </c>
      <c r="H142" s="152">
        <v>150</v>
      </c>
      <c r="I142" s="152"/>
      <c r="J142" s="153"/>
      <c r="K142" s="152">
        <f t="shared" si="1"/>
        <v>0</v>
      </c>
      <c r="L142" s="150" t="s">
        <v>123</v>
      </c>
      <c r="M142" s="154"/>
      <c r="N142" s="155" t="s">
        <v>1</v>
      </c>
      <c r="O142" s="141" t="s">
        <v>37</v>
      </c>
      <c r="P142" s="142">
        <f t="shared" si="2"/>
        <v>0</v>
      </c>
      <c r="Q142" s="142">
        <f t="shared" si="3"/>
        <v>0</v>
      </c>
      <c r="R142" s="142">
        <f t="shared" si="4"/>
        <v>0</v>
      </c>
      <c r="S142" s="143">
        <v>0</v>
      </c>
      <c r="T142" s="143">
        <f t="shared" si="5"/>
        <v>0</v>
      </c>
      <c r="U142" s="143">
        <v>1.7000000000000001E-4</v>
      </c>
      <c r="V142" s="143">
        <f t="shared" si="6"/>
        <v>2.5500000000000002E-2</v>
      </c>
      <c r="W142" s="143">
        <v>0</v>
      </c>
      <c r="X142" s="144">
        <f t="shared" si="7"/>
        <v>0</v>
      </c>
      <c r="AR142" s="145" t="s">
        <v>206</v>
      </c>
      <c r="AT142" s="145" t="s">
        <v>113</v>
      </c>
      <c r="AU142" s="145" t="s">
        <v>125</v>
      </c>
      <c r="AY142" s="13" t="s">
        <v>116</v>
      </c>
      <c r="BE142" s="146">
        <f t="shared" si="8"/>
        <v>0</v>
      </c>
      <c r="BF142" s="146">
        <f t="shared" si="9"/>
        <v>0</v>
      </c>
      <c r="BG142" s="146">
        <f t="shared" si="10"/>
        <v>0</v>
      </c>
      <c r="BH142" s="146">
        <f t="shared" si="11"/>
        <v>0</v>
      </c>
      <c r="BI142" s="146">
        <f t="shared" si="12"/>
        <v>0</v>
      </c>
      <c r="BJ142" s="13" t="s">
        <v>125</v>
      </c>
      <c r="BK142" s="147">
        <f t="shared" si="13"/>
        <v>0</v>
      </c>
      <c r="BL142" s="13" t="s">
        <v>206</v>
      </c>
      <c r="BM142" s="145" t="s">
        <v>207</v>
      </c>
    </row>
    <row r="143" spans="2:65" s="1" customFormat="1" ht="24" customHeight="1">
      <c r="B143" s="134"/>
      <c r="C143" s="135" t="s">
        <v>208</v>
      </c>
      <c r="D143" s="135" t="s">
        <v>119</v>
      </c>
      <c r="E143" s="136" t="s">
        <v>209</v>
      </c>
      <c r="F143" s="137" t="s">
        <v>210</v>
      </c>
      <c r="G143" s="138" t="s">
        <v>129</v>
      </c>
      <c r="H143" s="139">
        <v>150</v>
      </c>
      <c r="I143" s="139"/>
      <c r="J143" s="139"/>
      <c r="K143" s="139">
        <f t="shared" si="1"/>
        <v>0</v>
      </c>
      <c r="L143" s="137" t="s">
        <v>123</v>
      </c>
      <c r="M143" s="28"/>
      <c r="N143" s="140" t="s">
        <v>1</v>
      </c>
      <c r="O143" s="141" t="s">
        <v>37</v>
      </c>
      <c r="P143" s="142">
        <f t="shared" si="2"/>
        <v>0</v>
      </c>
      <c r="Q143" s="142">
        <f t="shared" si="3"/>
        <v>0</v>
      </c>
      <c r="R143" s="142">
        <f t="shared" si="4"/>
        <v>0</v>
      </c>
      <c r="S143" s="143">
        <v>7.6999999999999999E-2</v>
      </c>
      <c r="T143" s="143">
        <f t="shared" si="5"/>
        <v>11.55</v>
      </c>
      <c r="U143" s="143">
        <v>6.9999999999999994E-5</v>
      </c>
      <c r="V143" s="143">
        <f t="shared" si="6"/>
        <v>1.0499999999999999E-2</v>
      </c>
      <c r="W143" s="143">
        <v>0</v>
      </c>
      <c r="X143" s="144">
        <f t="shared" si="7"/>
        <v>0</v>
      </c>
      <c r="AR143" s="145" t="s">
        <v>124</v>
      </c>
      <c r="AT143" s="145" t="s">
        <v>119</v>
      </c>
      <c r="AU143" s="145" t="s">
        <v>125</v>
      </c>
      <c r="AY143" s="13" t="s">
        <v>116</v>
      </c>
      <c r="BE143" s="146">
        <f t="shared" si="8"/>
        <v>0</v>
      </c>
      <c r="BF143" s="146">
        <f t="shared" si="9"/>
        <v>0</v>
      </c>
      <c r="BG143" s="146">
        <f t="shared" si="10"/>
        <v>0</v>
      </c>
      <c r="BH143" s="146">
        <f t="shared" si="11"/>
        <v>0</v>
      </c>
      <c r="BI143" s="146">
        <f t="shared" si="12"/>
        <v>0</v>
      </c>
      <c r="BJ143" s="13" t="s">
        <v>125</v>
      </c>
      <c r="BK143" s="147">
        <f t="shared" si="13"/>
        <v>0</v>
      </c>
      <c r="BL143" s="13" t="s">
        <v>124</v>
      </c>
      <c r="BM143" s="145" t="s">
        <v>211</v>
      </c>
    </row>
    <row r="144" spans="2:65" s="1" customFormat="1" ht="16.5" customHeight="1">
      <c r="B144" s="134"/>
      <c r="C144" s="148" t="s">
        <v>212</v>
      </c>
      <c r="D144" s="148" t="s">
        <v>113</v>
      </c>
      <c r="E144" s="149" t="s">
        <v>213</v>
      </c>
      <c r="F144" s="150" t="s">
        <v>214</v>
      </c>
      <c r="G144" s="151" t="s">
        <v>129</v>
      </c>
      <c r="H144" s="152">
        <v>150</v>
      </c>
      <c r="I144" s="152"/>
      <c r="J144" s="153"/>
      <c r="K144" s="152">
        <f t="shared" si="1"/>
        <v>0</v>
      </c>
      <c r="L144" s="150" t="s">
        <v>1</v>
      </c>
      <c r="M144" s="154"/>
      <c r="N144" s="155" t="s">
        <v>1</v>
      </c>
      <c r="O144" s="141" t="s">
        <v>37</v>
      </c>
      <c r="P144" s="142">
        <f t="shared" si="2"/>
        <v>0</v>
      </c>
      <c r="Q144" s="142">
        <f t="shared" si="3"/>
        <v>0</v>
      </c>
      <c r="R144" s="142">
        <f t="shared" si="4"/>
        <v>0</v>
      </c>
      <c r="S144" s="143">
        <v>0</v>
      </c>
      <c r="T144" s="143">
        <f t="shared" si="5"/>
        <v>0</v>
      </c>
      <c r="U144" s="143">
        <v>0</v>
      </c>
      <c r="V144" s="143">
        <f t="shared" si="6"/>
        <v>0</v>
      </c>
      <c r="W144" s="143">
        <v>0</v>
      </c>
      <c r="X144" s="144">
        <f t="shared" si="7"/>
        <v>0</v>
      </c>
      <c r="AR144" s="145" t="s">
        <v>215</v>
      </c>
      <c r="AT144" s="145" t="s">
        <v>113</v>
      </c>
      <c r="AU144" s="145" t="s">
        <v>125</v>
      </c>
      <c r="AY144" s="13" t="s">
        <v>116</v>
      </c>
      <c r="BE144" s="146">
        <f t="shared" si="8"/>
        <v>0</v>
      </c>
      <c r="BF144" s="146">
        <f t="shared" si="9"/>
        <v>0</v>
      </c>
      <c r="BG144" s="146">
        <f t="shared" si="10"/>
        <v>0</v>
      </c>
      <c r="BH144" s="146">
        <f t="shared" si="11"/>
        <v>0</v>
      </c>
      <c r="BI144" s="146">
        <f t="shared" si="12"/>
        <v>0</v>
      </c>
      <c r="BJ144" s="13" t="s">
        <v>125</v>
      </c>
      <c r="BK144" s="147">
        <f t="shared" si="13"/>
        <v>0</v>
      </c>
      <c r="BL144" s="13" t="s">
        <v>124</v>
      </c>
      <c r="BM144" s="145" t="s">
        <v>216</v>
      </c>
    </row>
    <row r="145" spans="2:65" s="1" customFormat="1" ht="36" customHeight="1">
      <c r="B145" s="134"/>
      <c r="C145" s="135" t="s">
        <v>217</v>
      </c>
      <c r="D145" s="135" t="s">
        <v>119</v>
      </c>
      <c r="E145" s="136" t="s">
        <v>218</v>
      </c>
      <c r="F145" s="137" t="s">
        <v>219</v>
      </c>
      <c r="G145" s="138" t="s">
        <v>129</v>
      </c>
      <c r="H145" s="139">
        <v>2</v>
      </c>
      <c r="I145" s="139"/>
      <c r="J145" s="139"/>
      <c r="K145" s="139">
        <f t="shared" si="1"/>
        <v>0</v>
      </c>
      <c r="L145" s="137" t="s">
        <v>123</v>
      </c>
      <c r="M145" s="28"/>
      <c r="N145" s="140" t="s">
        <v>1</v>
      </c>
      <c r="O145" s="141" t="s">
        <v>37</v>
      </c>
      <c r="P145" s="142">
        <f t="shared" si="2"/>
        <v>0</v>
      </c>
      <c r="Q145" s="142">
        <f t="shared" si="3"/>
        <v>0</v>
      </c>
      <c r="R145" s="142">
        <f t="shared" si="4"/>
        <v>0</v>
      </c>
      <c r="S145" s="143">
        <v>0.94</v>
      </c>
      <c r="T145" s="143">
        <f t="shared" si="5"/>
        <v>1.88</v>
      </c>
      <c r="U145" s="143">
        <v>0</v>
      </c>
      <c r="V145" s="143">
        <f t="shared" si="6"/>
        <v>0</v>
      </c>
      <c r="W145" s="143">
        <v>0</v>
      </c>
      <c r="X145" s="144">
        <f t="shared" si="7"/>
        <v>0</v>
      </c>
      <c r="AR145" s="145" t="s">
        <v>124</v>
      </c>
      <c r="AT145" s="145" t="s">
        <v>119</v>
      </c>
      <c r="AU145" s="145" t="s">
        <v>125</v>
      </c>
      <c r="AY145" s="13" t="s">
        <v>116</v>
      </c>
      <c r="BE145" s="146">
        <f t="shared" si="8"/>
        <v>0</v>
      </c>
      <c r="BF145" s="146">
        <f t="shared" si="9"/>
        <v>0</v>
      </c>
      <c r="BG145" s="146">
        <f t="shared" si="10"/>
        <v>0</v>
      </c>
      <c r="BH145" s="146">
        <f t="shared" si="11"/>
        <v>0</v>
      </c>
      <c r="BI145" s="146">
        <f t="shared" si="12"/>
        <v>0</v>
      </c>
      <c r="BJ145" s="13" t="s">
        <v>125</v>
      </c>
      <c r="BK145" s="147">
        <f t="shared" si="13"/>
        <v>0</v>
      </c>
      <c r="BL145" s="13" t="s">
        <v>124</v>
      </c>
      <c r="BM145" s="145" t="s">
        <v>220</v>
      </c>
    </row>
    <row r="146" spans="2:65" s="1" customFormat="1" ht="21.5" customHeight="1">
      <c r="B146" s="134"/>
      <c r="C146" s="148" t="s">
        <v>221</v>
      </c>
      <c r="D146" s="148" t="s">
        <v>113</v>
      </c>
      <c r="E146" s="149" t="s">
        <v>222</v>
      </c>
      <c r="F146" s="150" t="s">
        <v>223</v>
      </c>
      <c r="G146" s="151" t="s">
        <v>129</v>
      </c>
      <c r="H146" s="152">
        <v>2</v>
      </c>
      <c r="I146" s="152"/>
      <c r="J146" s="153"/>
      <c r="K146" s="152">
        <f t="shared" si="1"/>
        <v>0</v>
      </c>
      <c r="L146" s="150" t="s">
        <v>1</v>
      </c>
      <c r="M146" s="154"/>
      <c r="N146" s="155" t="s">
        <v>1</v>
      </c>
      <c r="O146" s="141" t="s">
        <v>37</v>
      </c>
      <c r="P146" s="142">
        <f t="shared" si="2"/>
        <v>0</v>
      </c>
      <c r="Q146" s="142">
        <f t="shared" si="3"/>
        <v>0</v>
      </c>
      <c r="R146" s="142">
        <f t="shared" si="4"/>
        <v>0</v>
      </c>
      <c r="S146" s="143">
        <v>0</v>
      </c>
      <c r="T146" s="143">
        <f t="shared" si="5"/>
        <v>0</v>
      </c>
      <c r="U146" s="143">
        <v>0</v>
      </c>
      <c r="V146" s="143">
        <f t="shared" si="6"/>
        <v>0</v>
      </c>
      <c r="W146" s="143">
        <v>0</v>
      </c>
      <c r="X146" s="144">
        <f t="shared" si="7"/>
        <v>0</v>
      </c>
      <c r="AR146" s="145" t="s">
        <v>140</v>
      </c>
      <c r="AT146" s="145" t="s">
        <v>113</v>
      </c>
      <c r="AU146" s="145" t="s">
        <v>125</v>
      </c>
      <c r="AY146" s="13" t="s">
        <v>116</v>
      </c>
      <c r="BE146" s="146">
        <f t="shared" si="8"/>
        <v>0</v>
      </c>
      <c r="BF146" s="146">
        <f t="shared" si="9"/>
        <v>0</v>
      </c>
      <c r="BG146" s="146">
        <f t="shared" si="10"/>
        <v>0</v>
      </c>
      <c r="BH146" s="146">
        <f t="shared" si="11"/>
        <v>0</v>
      </c>
      <c r="BI146" s="146">
        <f t="shared" si="12"/>
        <v>0</v>
      </c>
      <c r="BJ146" s="13" t="s">
        <v>125</v>
      </c>
      <c r="BK146" s="147">
        <f t="shared" si="13"/>
        <v>0</v>
      </c>
      <c r="BL146" s="13" t="s">
        <v>130</v>
      </c>
      <c r="BM146" s="145" t="s">
        <v>224</v>
      </c>
    </row>
    <row r="147" spans="2:65" s="1" customFormat="1" ht="24" customHeight="1">
      <c r="B147" s="134"/>
      <c r="C147" s="135" t="s">
        <v>225</v>
      </c>
      <c r="D147" s="135" t="s">
        <v>119</v>
      </c>
      <c r="E147" s="136" t="s">
        <v>226</v>
      </c>
      <c r="F147" s="137" t="s">
        <v>227</v>
      </c>
      <c r="G147" s="138" t="s">
        <v>129</v>
      </c>
      <c r="H147" s="139">
        <v>4</v>
      </c>
      <c r="I147" s="139"/>
      <c r="J147" s="139"/>
      <c r="K147" s="139">
        <f t="shared" si="1"/>
        <v>0</v>
      </c>
      <c r="L147" s="137" t="s">
        <v>123</v>
      </c>
      <c r="M147" s="28"/>
      <c r="N147" s="140" t="s">
        <v>1</v>
      </c>
      <c r="O147" s="141" t="s">
        <v>37</v>
      </c>
      <c r="P147" s="142">
        <f t="shared" si="2"/>
        <v>0</v>
      </c>
      <c r="Q147" s="142">
        <f t="shared" si="3"/>
        <v>0</v>
      </c>
      <c r="R147" s="142">
        <f t="shared" si="4"/>
        <v>0</v>
      </c>
      <c r="S147" s="143">
        <v>0.192</v>
      </c>
      <c r="T147" s="143">
        <f t="shared" si="5"/>
        <v>0.76800000000000002</v>
      </c>
      <c r="U147" s="143">
        <v>0</v>
      </c>
      <c r="V147" s="143">
        <f t="shared" si="6"/>
        <v>0</v>
      </c>
      <c r="W147" s="143">
        <v>0</v>
      </c>
      <c r="X147" s="144">
        <f t="shared" si="7"/>
        <v>0</v>
      </c>
      <c r="AR147" s="145" t="s">
        <v>130</v>
      </c>
      <c r="AT147" s="145" t="s">
        <v>119</v>
      </c>
      <c r="AU147" s="145" t="s">
        <v>125</v>
      </c>
      <c r="AY147" s="13" t="s">
        <v>116</v>
      </c>
      <c r="BE147" s="146">
        <f t="shared" si="8"/>
        <v>0</v>
      </c>
      <c r="BF147" s="146">
        <f t="shared" si="9"/>
        <v>0</v>
      </c>
      <c r="BG147" s="146">
        <f t="shared" si="10"/>
        <v>0</v>
      </c>
      <c r="BH147" s="146">
        <f t="shared" si="11"/>
        <v>0</v>
      </c>
      <c r="BI147" s="146">
        <f t="shared" si="12"/>
        <v>0</v>
      </c>
      <c r="BJ147" s="13" t="s">
        <v>125</v>
      </c>
      <c r="BK147" s="147">
        <f t="shared" si="13"/>
        <v>0</v>
      </c>
      <c r="BL147" s="13" t="s">
        <v>130</v>
      </c>
      <c r="BM147" s="145" t="s">
        <v>228</v>
      </c>
    </row>
    <row r="148" spans="2:65" s="1" customFormat="1" ht="16.5" customHeight="1">
      <c r="B148" s="134"/>
      <c r="C148" s="148" t="s">
        <v>229</v>
      </c>
      <c r="D148" s="148" t="s">
        <v>113</v>
      </c>
      <c r="E148" s="149" t="s">
        <v>230</v>
      </c>
      <c r="F148" s="150" t="s">
        <v>231</v>
      </c>
      <c r="G148" s="151" t="s">
        <v>129</v>
      </c>
      <c r="H148" s="152">
        <v>4</v>
      </c>
      <c r="I148" s="152"/>
      <c r="J148" s="153"/>
      <c r="K148" s="152">
        <f t="shared" si="1"/>
        <v>0</v>
      </c>
      <c r="L148" s="150" t="s">
        <v>1</v>
      </c>
      <c r="M148" s="154"/>
      <c r="N148" s="155" t="s">
        <v>1</v>
      </c>
      <c r="O148" s="141" t="s">
        <v>37</v>
      </c>
      <c r="P148" s="142">
        <f t="shared" si="2"/>
        <v>0</v>
      </c>
      <c r="Q148" s="142">
        <f t="shared" si="3"/>
        <v>0</v>
      </c>
      <c r="R148" s="142">
        <f t="shared" si="4"/>
        <v>0</v>
      </c>
      <c r="S148" s="143">
        <v>0</v>
      </c>
      <c r="T148" s="143">
        <f t="shared" si="5"/>
        <v>0</v>
      </c>
      <c r="U148" s="143">
        <v>0</v>
      </c>
      <c r="V148" s="143">
        <f t="shared" si="6"/>
        <v>0</v>
      </c>
      <c r="W148" s="143">
        <v>0</v>
      </c>
      <c r="X148" s="144">
        <f t="shared" si="7"/>
        <v>0</v>
      </c>
      <c r="AR148" s="145" t="s">
        <v>140</v>
      </c>
      <c r="AT148" s="145" t="s">
        <v>113</v>
      </c>
      <c r="AU148" s="145" t="s">
        <v>125</v>
      </c>
      <c r="AY148" s="13" t="s">
        <v>116</v>
      </c>
      <c r="BE148" s="146">
        <f t="shared" si="8"/>
        <v>0</v>
      </c>
      <c r="BF148" s="146">
        <f t="shared" si="9"/>
        <v>0</v>
      </c>
      <c r="BG148" s="146">
        <f t="shared" si="10"/>
        <v>0</v>
      </c>
      <c r="BH148" s="146">
        <f t="shared" si="11"/>
        <v>0</v>
      </c>
      <c r="BI148" s="146">
        <f t="shared" si="12"/>
        <v>0</v>
      </c>
      <c r="BJ148" s="13" t="s">
        <v>125</v>
      </c>
      <c r="BK148" s="147">
        <f t="shared" si="13"/>
        <v>0</v>
      </c>
      <c r="BL148" s="13" t="s">
        <v>130</v>
      </c>
      <c r="BM148" s="145" t="s">
        <v>232</v>
      </c>
    </row>
    <row r="149" spans="2:65" s="1" customFormat="1" ht="16.5" customHeight="1">
      <c r="B149" s="134"/>
      <c r="C149" s="135" t="s">
        <v>233</v>
      </c>
      <c r="D149" s="135" t="s">
        <v>119</v>
      </c>
      <c r="E149" s="136" t="s">
        <v>234</v>
      </c>
      <c r="F149" s="137" t="s">
        <v>235</v>
      </c>
      <c r="G149" s="138" t="s">
        <v>129</v>
      </c>
      <c r="H149" s="139">
        <v>2</v>
      </c>
      <c r="I149" s="139"/>
      <c r="J149" s="139"/>
      <c r="K149" s="139">
        <f t="shared" si="1"/>
        <v>0</v>
      </c>
      <c r="L149" s="137" t="s">
        <v>236</v>
      </c>
      <c r="M149" s="28"/>
      <c r="N149" s="140" t="s">
        <v>1</v>
      </c>
      <c r="O149" s="141" t="s">
        <v>37</v>
      </c>
      <c r="P149" s="142">
        <f t="shared" si="2"/>
        <v>0</v>
      </c>
      <c r="Q149" s="142">
        <f t="shared" si="3"/>
        <v>0</v>
      </c>
      <c r="R149" s="142">
        <f t="shared" si="4"/>
        <v>0</v>
      </c>
      <c r="S149" s="143">
        <v>0.3</v>
      </c>
      <c r="T149" s="143">
        <f t="shared" si="5"/>
        <v>0.6</v>
      </c>
      <c r="U149" s="143">
        <v>0</v>
      </c>
      <c r="V149" s="143">
        <f t="shared" si="6"/>
        <v>0</v>
      </c>
      <c r="W149" s="143">
        <v>0</v>
      </c>
      <c r="X149" s="144">
        <f t="shared" si="7"/>
        <v>0</v>
      </c>
      <c r="AR149" s="145" t="s">
        <v>124</v>
      </c>
      <c r="AT149" s="145" t="s">
        <v>119</v>
      </c>
      <c r="AU149" s="145" t="s">
        <v>125</v>
      </c>
      <c r="AY149" s="13" t="s">
        <v>116</v>
      </c>
      <c r="BE149" s="146">
        <f t="shared" si="8"/>
        <v>0</v>
      </c>
      <c r="BF149" s="146">
        <f t="shared" si="9"/>
        <v>0</v>
      </c>
      <c r="BG149" s="146">
        <f t="shared" si="10"/>
        <v>0</v>
      </c>
      <c r="BH149" s="146">
        <f t="shared" si="11"/>
        <v>0</v>
      </c>
      <c r="BI149" s="146">
        <f t="shared" si="12"/>
        <v>0</v>
      </c>
      <c r="BJ149" s="13" t="s">
        <v>125</v>
      </c>
      <c r="BK149" s="147">
        <f t="shared" si="13"/>
        <v>0</v>
      </c>
      <c r="BL149" s="13" t="s">
        <v>124</v>
      </c>
      <c r="BM149" s="145" t="s">
        <v>237</v>
      </c>
    </row>
    <row r="150" spans="2:65" s="1" customFormat="1" ht="16.5" customHeight="1">
      <c r="B150" s="134"/>
      <c r="C150" s="148" t="s">
        <v>238</v>
      </c>
      <c r="D150" s="148" t="s">
        <v>113</v>
      </c>
      <c r="E150" s="149" t="s">
        <v>239</v>
      </c>
      <c r="F150" s="150" t="s">
        <v>240</v>
      </c>
      <c r="G150" s="151" t="s">
        <v>129</v>
      </c>
      <c r="H150" s="152">
        <v>2</v>
      </c>
      <c r="I150" s="152"/>
      <c r="J150" s="153"/>
      <c r="K150" s="152">
        <f t="shared" si="1"/>
        <v>0</v>
      </c>
      <c r="L150" s="150" t="s">
        <v>1</v>
      </c>
      <c r="M150" s="154"/>
      <c r="N150" s="155" t="s">
        <v>1</v>
      </c>
      <c r="O150" s="141" t="s">
        <v>37</v>
      </c>
      <c r="P150" s="142">
        <f t="shared" si="2"/>
        <v>0</v>
      </c>
      <c r="Q150" s="142">
        <f t="shared" si="3"/>
        <v>0</v>
      </c>
      <c r="R150" s="142">
        <f t="shared" si="4"/>
        <v>0</v>
      </c>
      <c r="S150" s="143">
        <v>0</v>
      </c>
      <c r="T150" s="143">
        <f t="shared" si="5"/>
        <v>0</v>
      </c>
      <c r="U150" s="143">
        <v>0</v>
      </c>
      <c r="V150" s="143">
        <f t="shared" si="6"/>
        <v>0</v>
      </c>
      <c r="W150" s="143">
        <v>0</v>
      </c>
      <c r="X150" s="144">
        <f t="shared" si="7"/>
        <v>0</v>
      </c>
      <c r="AR150" s="145" t="s">
        <v>140</v>
      </c>
      <c r="AT150" s="145" t="s">
        <v>113</v>
      </c>
      <c r="AU150" s="145" t="s">
        <v>125</v>
      </c>
      <c r="AY150" s="13" t="s">
        <v>116</v>
      </c>
      <c r="BE150" s="146">
        <f t="shared" si="8"/>
        <v>0</v>
      </c>
      <c r="BF150" s="146">
        <f t="shared" si="9"/>
        <v>0</v>
      </c>
      <c r="BG150" s="146">
        <f t="shared" si="10"/>
        <v>0</v>
      </c>
      <c r="BH150" s="146">
        <f t="shared" si="11"/>
        <v>0</v>
      </c>
      <c r="BI150" s="146">
        <f t="shared" si="12"/>
        <v>0</v>
      </c>
      <c r="BJ150" s="13" t="s">
        <v>125</v>
      </c>
      <c r="BK150" s="147">
        <f t="shared" si="13"/>
        <v>0</v>
      </c>
      <c r="BL150" s="13" t="s">
        <v>130</v>
      </c>
      <c r="BM150" s="145" t="s">
        <v>241</v>
      </c>
    </row>
    <row r="151" spans="2:65" s="1" customFormat="1" ht="16.5" customHeight="1">
      <c r="B151" s="134"/>
      <c r="C151" s="135" t="s">
        <v>242</v>
      </c>
      <c r="D151" s="135" t="s">
        <v>119</v>
      </c>
      <c r="E151" s="136" t="s">
        <v>243</v>
      </c>
      <c r="F151" s="137" t="s">
        <v>244</v>
      </c>
      <c r="G151" s="138" t="s">
        <v>129</v>
      </c>
      <c r="H151" s="139">
        <v>1</v>
      </c>
      <c r="I151" s="139"/>
      <c r="J151" s="139"/>
      <c r="K151" s="139">
        <f t="shared" si="1"/>
        <v>0</v>
      </c>
      <c r="L151" s="137" t="s">
        <v>123</v>
      </c>
      <c r="M151" s="28"/>
      <c r="N151" s="140" t="s">
        <v>1</v>
      </c>
      <c r="O151" s="141" t="s">
        <v>37</v>
      </c>
      <c r="P151" s="142">
        <f t="shared" si="2"/>
        <v>0</v>
      </c>
      <c r="Q151" s="142">
        <f t="shared" si="3"/>
        <v>0</v>
      </c>
      <c r="R151" s="142">
        <f t="shared" si="4"/>
        <v>0</v>
      </c>
      <c r="S151" s="143">
        <v>0.46</v>
      </c>
      <c r="T151" s="143">
        <f t="shared" si="5"/>
        <v>0.46</v>
      </c>
      <c r="U151" s="143">
        <v>0</v>
      </c>
      <c r="V151" s="143">
        <f t="shared" si="6"/>
        <v>0</v>
      </c>
      <c r="W151" s="143">
        <v>0</v>
      </c>
      <c r="X151" s="144">
        <f t="shared" si="7"/>
        <v>0</v>
      </c>
      <c r="AR151" s="145" t="s">
        <v>130</v>
      </c>
      <c r="AT151" s="145" t="s">
        <v>119</v>
      </c>
      <c r="AU151" s="145" t="s">
        <v>125</v>
      </c>
      <c r="AY151" s="13" t="s">
        <v>116</v>
      </c>
      <c r="BE151" s="146">
        <f t="shared" si="8"/>
        <v>0</v>
      </c>
      <c r="BF151" s="146">
        <f t="shared" si="9"/>
        <v>0</v>
      </c>
      <c r="BG151" s="146">
        <f t="shared" si="10"/>
        <v>0</v>
      </c>
      <c r="BH151" s="146">
        <f t="shared" si="11"/>
        <v>0</v>
      </c>
      <c r="BI151" s="146">
        <f t="shared" si="12"/>
        <v>0</v>
      </c>
      <c r="BJ151" s="13" t="s">
        <v>125</v>
      </c>
      <c r="BK151" s="147">
        <f t="shared" si="13"/>
        <v>0</v>
      </c>
      <c r="BL151" s="13" t="s">
        <v>130</v>
      </c>
      <c r="BM151" s="145" t="s">
        <v>245</v>
      </c>
    </row>
    <row r="152" spans="2:65" s="1" customFormat="1" ht="16.5" customHeight="1">
      <c r="B152" s="134"/>
      <c r="C152" s="148" t="s">
        <v>246</v>
      </c>
      <c r="D152" s="148" t="s">
        <v>113</v>
      </c>
      <c r="E152" s="149" t="s">
        <v>247</v>
      </c>
      <c r="F152" s="150" t="s">
        <v>248</v>
      </c>
      <c r="G152" s="151" t="s">
        <v>129</v>
      </c>
      <c r="H152" s="152">
        <v>2</v>
      </c>
      <c r="I152" s="152"/>
      <c r="J152" s="153"/>
      <c r="K152" s="152">
        <f t="shared" si="1"/>
        <v>0</v>
      </c>
      <c r="L152" s="150" t="s">
        <v>1</v>
      </c>
      <c r="M152" s="154"/>
      <c r="N152" s="155" t="s">
        <v>1</v>
      </c>
      <c r="O152" s="141" t="s">
        <v>37</v>
      </c>
      <c r="P152" s="142">
        <f t="shared" si="2"/>
        <v>0</v>
      </c>
      <c r="Q152" s="142">
        <f t="shared" si="3"/>
        <v>0</v>
      </c>
      <c r="R152" s="142">
        <f t="shared" si="4"/>
        <v>0</v>
      </c>
      <c r="S152" s="143">
        <v>0</v>
      </c>
      <c r="T152" s="143">
        <f t="shared" si="5"/>
        <v>0</v>
      </c>
      <c r="U152" s="143">
        <v>0</v>
      </c>
      <c r="V152" s="143">
        <f t="shared" si="6"/>
        <v>0</v>
      </c>
      <c r="W152" s="143">
        <v>0</v>
      </c>
      <c r="X152" s="144">
        <f t="shared" si="7"/>
        <v>0</v>
      </c>
      <c r="AR152" s="145" t="s">
        <v>140</v>
      </c>
      <c r="AT152" s="145" t="s">
        <v>113</v>
      </c>
      <c r="AU152" s="145" t="s">
        <v>125</v>
      </c>
      <c r="AY152" s="13" t="s">
        <v>116</v>
      </c>
      <c r="BE152" s="146">
        <f t="shared" si="8"/>
        <v>0</v>
      </c>
      <c r="BF152" s="146">
        <f t="shared" si="9"/>
        <v>0</v>
      </c>
      <c r="BG152" s="146">
        <f t="shared" si="10"/>
        <v>0</v>
      </c>
      <c r="BH152" s="146">
        <f t="shared" si="11"/>
        <v>0</v>
      </c>
      <c r="BI152" s="146">
        <f t="shared" si="12"/>
        <v>0</v>
      </c>
      <c r="BJ152" s="13" t="s">
        <v>125</v>
      </c>
      <c r="BK152" s="147">
        <f t="shared" si="13"/>
        <v>0</v>
      </c>
      <c r="BL152" s="13" t="s">
        <v>130</v>
      </c>
      <c r="BM152" s="145" t="s">
        <v>249</v>
      </c>
    </row>
    <row r="153" spans="2:65" s="1" customFormat="1" ht="16.5" customHeight="1">
      <c r="B153" s="134"/>
      <c r="C153" s="135" t="s">
        <v>250</v>
      </c>
      <c r="D153" s="135" t="s">
        <v>119</v>
      </c>
      <c r="E153" s="136" t="s">
        <v>251</v>
      </c>
      <c r="F153" s="137" t="s">
        <v>252</v>
      </c>
      <c r="G153" s="138" t="s">
        <v>129</v>
      </c>
      <c r="H153" s="139">
        <v>1</v>
      </c>
      <c r="I153" s="139"/>
      <c r="J153" s="139"/>
      <c r="K153" s="139">
        <f t="shared" si="1"/>
        <v>0</v>
      </c>
      <c r="L153" s="137" t="s">
        <v>123</v>
      </c>
      <c r="M153" s="28"/>
      <c r="N153" s="140" t="s">
        <v>1</v>
      </c>
      <c r="O153" s="141" t="s">
        <v>37</v>
      </c>
      <c r="P153" s="142">
        <f t="shared" si="2"/>
        <v>0</v>
      </c>
      <c r="Q153" s="142">
        <f t="shared" si="3"/>
        <v>0</v>
      </c>
      <c r="R153" s="142">
        <f t="shared" si="4"/>
        <v>0</v>
      </c>
      <c r="S153" s="143">
        <v>0.35</v>
      </c>
      <c r="T153" s="143">
        <f t="shared" si="5"/>
        <v>0.35</v>
      </c>
      <c r="U153" s="143">
        <v>0</v>
      </c>
      <c r="V153" s="143">
        <f t="shared" si="6"/>
        <v>0</v>
      </c>
      <c r="W153" s="143">
        <v>0</v>
      </c>
      <c r="X153" s="144">
        <f t="shared" si="7"/>
        <v>0</v>
      </c>
      <c r="AR153" s="145" t="s">
        <v>130</v>
      </c>
      <c r="AT153" s="145" t="s">
        <v>119</v>
      </c>
      <c r="AU153" s="145" t="s">
        <v>125</v>
      </c>
      <c r="AY153" s="13" t="s">
        <v>116</v>
      </c>
      <c r="BE153" s="146">
        <f t="shared" si="8"/>
        <v>0</v>
      </c>
      <c r="BF153" s="146">
        <f t="shared" si="9"/>
        <v>0</v>
      </c>
      <c r="BG153" s="146">
        <f t="shared" si="10"/>
        <v>0</v>
      </c>
      <c r="BH153" s="146">
        <f t="shared" si="11"/>
        <v>0</v>
      </c>
      <c r="BI153" s="146">
        <f t="shared" si="12"/>
        <v>0</v>
      </c>
      <c r="BJ153" s="13" t="s">
        <v>125</v>
      </c>
      <c r="BK153" s="147">
        <f t="shared" si="13"/>
        <v>0</v>
      </c>
      <c r="BL153" s="13" t="s">
        <v>130</v>
      </c>
      <c r="BM153" s="145" t="s">
        <v>253</v>
      </c>
    </row>
    <row r="154" spans="2:65" s="1" customFormat="1" ht="16.5" customHeight="1">
      <c r="B154" s="134"/>
      <c r="C154" s="148" t="s">
        <v>254</v>
      </c>
      <c r="D154" s="148" t="s">
        <v>113</v>
      </c>
      <c r="E154" s="149" t="s">
        <v>255</v>
      </c>
      <c r="F154" s="150" t="s">
        <v>256</v>
      </c>
      <c r="G154" s="151" t="s">
        <v>129</v>
      </c>
      <c r="H154" s="152">
        <v>1</v>
      </c>
      <c r="I154" s="152"/>
      <c r="J154" s="153"/>
      <c r="K154" s="152">
        <f t="shared" si="1"/>
        <v>0</v>
      </c>
      <c r="L154" s="150" t="s">
        <v>1</v>
      </c>
      <c r="M154" s="154"/>
      <c r="N154" s="155" t="s">
        <v>1</v>
      </c>
      <c r="O154" s="141" t="s">
        <v>37</v>
      </c>
      <c r="P154" s="142">
        <f t="shared" si="2"/>
        <v>0</v>
      </c>
      <c r="Q154" s="142">
        <f t="shared" si="3"/>
        <v>0</v>
      </c>
      <c r="R154" s="142">
        <f t="shared" si="4"/>
        <v>0</v>
      </c>
      <c r="S154" s="143">
        <v>0</v>
      </c>
      <c r="T154" s="143">
        <f t="shared" si="5"/>
        <v>0</v>
      </c>
      <c r="U154" s="143">
        <v>0</v>
      </c>
      <c r="V154" s="143">
        <f t="shared" si="6"/>
        <v>0</v>
      </c>
      <c r="W154" s="143">
        <v>0</v>
      </c>
      <c r="X154" s="144">
        <f t="shared" si="7"/>
        <v>0</v>
      </c>
      <c r="AR154" s="145" t="s">
        <v>140</v>
      </c>
      <c r="AT154" s="145" t="s">
        <v>113</v>
      </c>
      <c r="AU154" s="145" t="s">
        <v>125</v>
      </c>
      <c r="AY154" s="13" t="s">
        <v>116</v>
      </c>
      <c r="BE154" s="146">
        <f t="shared" si="8"/>
        <v>0</v>
      </c>
      <c r="BF154" s="146">
        <f t="shared" si="9"/>
        <v>0</v>
      </c>
      <c r="BG154" s="146">
        <f t="shared" si="10"/>
        <v>0</v>
      </c>
      <c r="BH154" s="146">
        <f t="shared" si="11"/>
        <v>0</v>
      </c>
      <c r="BI154" s="146">
        <f t="shared" si="12"/>
        <v>0</v>
      </c>
      <c r="BJ154" s="13" t="s">
        <v>125</v>
      </c>
      <c r="BK154" s="147">
        <f t="shared" si="13"/>
        <v>0</v>
      </c>
      <c r="BL154" s="13" t="s">
        <v>130</v>
      </c>
      <c r="BM154" s="145" t="s">
        <v>257</v>
      </c>
    </row>
    <row r="155" spans="2:65" s="1" customFormat="1" ht="16.5" customHeight="1">
      <c r="B155" s="134"/>
      <c r="C155" s="135" t="s">
        <v>258</v>
      </c>
      <c r="D155" s="135" t="s">
        <v>119</v>
      </c>
      <c r="E155" s="136" t="s">
        <v>259</v>
      </c>
      <c r="F155" s="137" t="s">
        <v>260</v>
      </c>
      <c r="G155" s="138" t="s">
        <v>129</v>
      </c>
      <c r="H155" s="139">
        <v>1</v>
      </c>
      <c r="I155" s="139"/>
      <c r="J155" s="139"/>
      <c r="K155" s="139">
        <f t="shared" si="1"/>
        <v>0</v>
      </c>
      <c r="L155" s="137" t="s">
        <v>123</v>
      </c>
      <c r="M155" s="28"/>
      <c r="N155" s="140" t="s">
        <v>1</v>
      </c>
      <c r="O155" s="141" t="s">
        <v>37</v>
      </c>
      <c r="P155" s="142">
        <f t="shared" si="2"/>
        <v>0</v>
      </c>
      <c r="Q155" s="142">
        <f t="shared" si="3"/>
        <v>0</v>
      </c>
      <c r="R155" s="142">
        <f t="shared" si="4"/>
        <v>0</v>
      </c>
      <c r="S155" s="143">
        <v>0.47</v>
      </c>
      <c r="T155" s="143">
        <f t="shared" si="5"/>
        <v>0.47</v>
      </c>
      <c r="U155" s="143">
        <v>0</v>
      </c>
      <c r="V155" s="143">
        <f t="shared" si="6"/>
        <v>0</v>
      </c>
      <c r="W155" s="143">
        <v>0</v>
      </c>
      <c r="X155" s="144">
        <f t="shared" si="7"/>
        <v>0</v>
      </c>
      <c r="AR155" s="145" t="s">
        <v>130</v>
      </c>
      <c r="AT155" s="145" t="s">
        <v>119</v>
      </c>
      <c r="AU155" s="145" t="s">
        <v>125</v>
      </c>
      <c r="AY155" s="13" t="s">
        <v>116</v>
      </c>
      <c r="BE155" s="146">
        <f t="shared" si="8"/>
        <v>0</v>
      </c>
      <c r="BF155" s="146">
        <f t="shared" si="9"/>
        <v>0</v>
      </c>
      <c r="BG155" s="146">
        <f t="shared" si="10"/>
        <v>0</v>
      </c>
      <c r="BH155" s="146">
        <f t="shared" si="11"/>
        <v>0</v>
      </c>
      <c r="BI155" s="146">
        <f t="shared" si="12"/>
        <v>0</v>
      </c>
      <c r="BJ155" s="13" t="s">
        <v>125</v>
      </c>
      <c r="BK155" s="147">
        <f t="shared" si="13"/>
        <v>0</v>
      </c>
      <c r="BL155" s="13" t="s">
        <v>130</v>
      </c>
      <c r="BM155" s="145" t="s">
        <v>261</v>
      </c>
    </row>
    <row r="156" spans="2:65" s="1" customFormat="1" ht="16.5" customHeight="1">
      <c r="B156" s="134"/>
      <c r="C156" s="148" t="s">
        <v>262</v>
      </c>
      <c r="D156" s="148" t="s">
        <v>113</v>
      </c>
      <c r="E156" s="149" t="s">
        <v>263</v>
      </c>
      <c r="F156" s="150" t="s">
        <v>264</v>
      </c>
      <c r="G156" s="151" t="s">
        <v>129</v>
      </c>
      <c r="H156" s="152">
        <v>1</v>
      </c>
      <c r="I156" s="152"/>
      <c r="J156" s="153"/>
      <c r="K156" s="152">
        <f t="shared" si="1"/>
        <v>0</v>
      </c>
      <c r="L156" s="150" t="s">
        <v>1</v>
      </c>
      <c r="M156" s="154"/>
      <c r="N156" s="155" t="s">
        <v>1</v>
      </c>
      <c r="O156" s="141" t="s">
        <v>37</v>
      </c>
      <c r="P156" s="142">
        <f t="shared" si="2"/>
        <v>0</v>
      </c>
      <c r="Q156" s="142">
        <f t="shared" si="3"/>
        <v>0</v>
      </c>
      <c r="R156" s="142">
        <f t="shared" si="4"/>
        <v>0</v>
      </c>
      <c r="S156" s="143">
        <v>0</v>
      </c>
      <c r="T156" s="143">
        <f t="shared" si="5"/>
        <v>0</v>
      </c>
      <c r="U156" s="143">
        <v>0</v>
      </c>
      <c r="V156" s="143">
        <f t="shared" si="6"/>
        <v>0</v>
      </c>
      <c r="W156" s="143">
        <v>0</v>
      </c>
      <c r="X156" s="144">
        <f t="shared" si="7"/>
        <v>0</v>
      </c>
      <c r="AR156" s="145" t="s">
        <v>140</v>
      </c>
      <c r="AT156" s="145" t="s">
        <v>113</v>
      </c>
      <c r="AU156" s="145" t="s">
        <v>125</v>
      </c>
      <c r="AY156" s="13" t="s">
        <v>116</v>
      </c>
      <c r="BE156" s="146">
        <f t="shared" si="8"/>
        <v>0</v>
      </c>
      <c r="BF156" s="146">
        <f t="shared" si="9"/>
        <v>0</v>
      </c>
      <c r="BG156" s="146">
        <f t="shared" si="10"/>
        <v>0</v>
      </c>
      <c r="BH156" s="146">
        <f t="shared" si="11"/>
        <v>0</v>
      </c>
      <c r="BI156" s="146">
        <f t="shared" si="12"/>
        <v>0</v>
      </c>
      <c r="BJ156" s="13" t="s">
        <v>125</v>
      </c>
      <c r="BK156" s="147">
        <f t="shared" si="13"/>
        <v>0</v>
      </c>
      <c r="BL156" s="13" t="s">
        <v>130</v>
      </c>
      <c r="BM156" s="145" t="s">
        <v>265</v>
      </c>
    </row>
    <row r="157" spans="2:65" s="1" customFormat="1" ht="16.5" customHeight="1">
      <c r="B157" s="134"/>
      <c r="C157" s="135" t="s">
        <v>266</v>
      </c>
      <c r="D157" s="135" t="s">
        <v>119</v>
      </c>
      <c r="E157" s="136" t="s">
        <v>267</v>
      </c>
      <c r="F157" s="137" t="s">
        <v>268</v>
      </c>
      <c r="G157" s="138" t="s">
        <v>129</v>
      </c>
      <c r="H157" s="139">
        <v>2</v>
      </c>
      <c r="I157" s="139"/>
      <c r="J157" s="139"/>
      <c r="K157" s="139">
        <f t="shared" si="1"/>
        <v>0</v>
      </c>
      <c r="L157" s="137" t="s">
        <v>123</v>
      </c>
      <c r="M157" s="28"/>
      <c r="N157" s="140" t="s">
        <v>1</v>
      </c>
      <c r="O157" s="141" t="s">
        <v>37</v>
      </c>
      <c r="P157" s="142">
        <f t="shared" si="2"/>
        <v>0</v>
      </c>
      <c r="Q157" s="142">
        <f t="shared" si="3"/>
        <v>0</v>
      </c>
      <c r="R157" s="142">
        <f t="shared" si="4"/>
        <v>0</v>
      </c>
      <c r="S157" s="143">
        <v>0.37</v>
      </c>
      <c r="T157" s="143">
        <f t="shared" si="5"/>
        <v>0.74</v>
      </c>
      <c r="U157" s="143">
        <v>0</v>
      </c>
      <c r="V157" s="143">
        <f t="shared" si="6"/>
        <v>0</v>
      </c>
      <c r="W157" s="143">
        <v>0</v>
      </c>
      <c r="X157" s="144">
        <f t="shared" si="7"/>
        <v>0</v>
      </c>
      <c r="AR157" s="145" t="s">
        <v>130</v>
      </c>
      <c r="AT157" s="145" t="s">
        <v>119</v>
      </c>
      <c r="AU157" s="145" t="s">
        <v>125</v>
      </c>
      <c r="AY157" s="13" t="s">
        <v>116</v>
      </c>
      <c r="BE157" s="146">
        <f t="shared" si="8"/>
        <v>0</v>
      </c>
      <c r="BF157" s="146">
        <f t="shared" si="9"/>
        <v>0</v>
      </c>
      <c r="BG157" s="146">
        <f t="shared" si="10"/>
        <v>0</v>
      </c>
      <c r="BH157" s="146">
        <f t="shared" si="11"/>
        <v>0</v>
      </c>
      <c r="BI157" s="146">
        <f t="shared" si="12"/>
        <v>0</v>
      </c>
      <c r="BJ157" s="13" t="s">
        <v>125</v>
      </c>
      <c r="BK157" s="147">
        <f t="shared" si="13"/>
        <v>0</v>
      </c>
      <c r="BL157" s="13" t="s">
        <v>130</v>
      </c>
      <c r="BM157" s="145" t="s">
        <v>269</v>
      </c>
    </row>
    <row r="158" spans="2:65" s="1" customFormat="1" ht="16.5" customHeight="1">
      <c r="B158" s="134"/>
      <c r="C158" s="148" t="s">
        <v>270</v>
      </c>
      <c r="D158" s="148" t="s">
        <v>113</v>
      </c>
      <c r="E158" s="149" t="s">
        <v>271</v>
      </c>
      <c r="F158" s="150" t="s">
        <v>272</v>
      </c>
      <c r="G158" s="151" t="s">
        <v>129</v>
      </c>
      <c r="H158" s="152">
        <v>1</v>
      </c>
      <c r="I158" s="152"/>
      <c r="J158" s="153"/>
      <c r="K158" s="152">
        <f t="shared" si="1"/>
        <v>0</v>
      </c>
      <c r="L158" s="150" t="s">
        <v>1</v>
      </c>
      <c r="M158" s="154"/>
      <c r="N158" s="155" t="s">
        <v>1</v>
      </c>
      <c r="O158" s="141" t="s">
        <v>37</v>
      </c>
      <c r="P158" s="142">
        <f t="shared" si="2"/>
        <v>0</v>
      </c>
      <c r="Q158" s="142">
        <f t="shared" si="3"/>
        <v>0</v>
      </c>
      <c r="R158" s="142">
        <f t="shared" si="4"/>
        <v>0</v>
      </c>
      <c r="S158" s="143">
        <v>0</v>
      </c>
      <c r="T158" s="143">
        <f t="shared" si="5"/>
        <v>0</v>
      </c>
      <c r="U158" s="143">
        <v>0</v>
      </c>
      <c r="V158" s="143">
        <f t="shared" si="6"/>
        <v>0</v>
      </c>
      <c r="W158" s="143">
        <v>0</v>
      </c>
      <c r="X158" s="144">
        <f t="shared" si="7"/>
        <v>0</v>
      </c>
      <c r="AR158" s="145" t="s">
        <v>140</v>
      </c>
      <c r="AT158" s="145" t="s">
        <v>113</v>
      </c>
      <c r="AU158" s="145" t="s">
        <v>125</v>
      </c>
      <c r="AY158" s="13" t="s">
        <v>116</v>
      </c>
      <c r="BE158" s="146">
        <f t="shared" si="8"/>
        <v>0</v>
      </c>
      <c r="BF158" s="146">
        <f t="shared" si="9"/>
        <v>0</v>
      </c>
      <c r="BG158" s="146">
        <f t="shared" si="10"/>
        <v>0</v>
      </c>
      <c r="BH158" s="146">
        <f t="shared" si="11"/>
        <v>0</v>
      </c>
      <c r="BI158" s="146">
        <f t="shared" si="12"/>
        <v>0</v>
      </c>
      <c r="BJ158" s="13" t="s">
        <v>125</v>
      </c>
      <c r="BK158" s="147">
        <f t="shared" si="13"/>
        <v>0</v>
      </c>
      <c r="BL158" s="13" t="s">
        <v>130</v>
      </c>
      <c r="BM158" s="145" t="s">
        <v>273</v>
      </c>
    </row>
    <row r="159" spans="2:65" s="1" customFormat="1" ht="16.5" customHeight="1">
      <c r="B159" s="134"/>
      <c r="C159" s="148" t="s">
        <v>274</v>
      </c>
      <c r="D159" s="148" t="s">
        <v>113</v>
      </c>
      <c r="E159" s="149" t="s">
        <v>275</v>
      </c>
      <c r="F159" s="150" t="s">
        <v>276</v>
      </c>
      <c r="G159" s="151" t="s">
        <v>129</v>
      </c>
      <c r="H159" s="152">
        <v>1</v>
      </c>
      <c r="I159" s="152"/>
      <c r="J159" s="153"/>
      <c r="K159" s="152">
        <f t="shared" si="1"/>
        <v>0</v>
      </c>
      <c r="L159" s="150" t="s">
        <v>1</v>
      </c>
      <c r="M159" s="154"/>
      <c r="N159" s="155" t="s">
        <v>1</v>
      </c>
      <c r="O159" s="141" t="s">
        <v>37</v>
      </c>
      <c r="P159" s="142">
        <f t="shared" si="2"/>
        <v>0</v>
      </c>
      <c r="Q159" s="142">
        <f t="shared" si="3"/>
        <v>0</v>
      </c>
      <c r="R159" s="142">
        <f t="shared" si="4"/>
        <v>0</v>
      </c>
      <c r="S159" s="143">
        <v>0</v>
      </c>
      <c r="T159" s="143">
        <f t="shared" si="5"/>
        <v>0</v>
      </c>
      <c r="U159" s="143">
        <v>0</v>
      </c>
      <c r="V159" s="143">
        <f t="shared" si="6"/>
        <v>0</v>
      </c>
      <c r="W159" s="143">
        <v>0</v>
      </c>
      <c r="X159" s="144">
        <f t="shared" si="7"/>
        <v>0</v>
      </c>
      <c r="AR159" s="145" t="s">
        <v>140</v>
      </c>
      <c r="AT159" s="145" t="s">
        <v>113</v>
      </c>
      <c r="AU159" s="145" t="s">
        <v>125</v>
      </c>
      <c r="AY159" s="13" t="s">
        <v>116</v>
      </c>
      <c r="BE159" s="146">
        <f t="shared" si="8"/>
        <v>0</v>
      </c>
      <c r="BF159" s="146">
        <f t="shared" si="9"/>
        <v>0</v>
      </c>
      <c r="BG159" s="146">
        <f t="shared" si="10"/>
        <v>0</v>
      </c>
      <c r="BH159" s="146">
        <f t="shared" si="11"/>
        <v>0</v>
      </c>
      <c r="BI159" s="146">
        <f t="shared" si="12"/>
        <v>0</v>
      </c>
      <c r="BJ159" s="13" t="s">
        <v>125</v>
      </c>
      <c r="BK159" s="147">
        <f t="shared" si="13"/>
        <v>0</v>
      </c>
      <c r="BL159" s="13" t="s">
        <v>130</v>
      </c>
      <c r="BM159" s="145" t="s">
        <v>277</v>
      </c>
    </row>
    <row r="160" spans="2:65" s="1" customFormat="1" ht="16.5" customHeight="1">
      <c r="B160" s="134"/>
      <c r="C160" s="135" t="s">
        <v>278</v>
      </c>
      <c r="D160" s="135" t="s">
        <v>119</v>
      </c>
      <c r="E160" s="136" t="s">
        <v>279</v>
      </c>
      <c r="F160" s="137" t="s">
        <v>280</v>
      </c>
      <c r="G160" s="138" t="s">
        <v>129</v>
      </c>
      <c r="H160" s="139">
        <v>40</v>
      </c>
      <c r="I160" s="139"/>
      <c r="J160" s="139"/>
      <c r="K160" s="139">
        <f t="shared" si="1"/>
        <v>0</v>
      </c>
      <c r="L160" s="137" t="s">
        <v>123</v>
      </c>
      <c r="M160" s="28"/>
      <c r="N160" s="140" t="s">
        <v>1</v>
      </c>
      <c r="O160" s="141" t="s">
        <v>37</v>
      </c>
      <c r="P160" s="142">
        <f t="shared" si="2"/>
        <v>0</v>
      </c>
      <c r="Q160" s="142">
        <f t="shared" si="3"/>
        <v>0</v>
      </c>
      <c r="R160" s="142">
        <f t="shared" si="4"/>
        <v>0</v>
      </c>
      <c r="S160" s="143">
        <v>0.22922000000000001</v>
      </c>
      <c r="T160" s="143">
        <f t="shared" si="5"/>
        <v>9.1688000000000009</v>
      </c>
      <c r="U160" s="143">
        <v>0</v>
      </c>
      <c r="V160" s="143">
        <f t="shared" si="6"/>
        <v>0</v>
      </c>
      <c r="W160" s="143">
        <v>0</v>
      </c>
      <c r="X160" s="144">
        <f t="shared" si="7"/>
        <v>0</v>
      </c>
      <c r="AR160" s="145" t="s">
        <v>130</v>
      </c>
      <c r="AT160" s="145" t="s">
        <v>119</v>
      </c>
      <c r="AU160" s="145" t="s">
        <v>125</v>
      </c>
      <c r="AY160" s="13" t="s">
        <v>116</v>
      </c>
      <c r="BE160" s="146">
        <f t="shared" si="8"/>
        <v>0</v>
      </c>
      <c r="BF160" s="146">
        <f t="shared" si="9"/>
        <v>0</v>
      </c>
      <c r="BG160" s="146">
        <f t="shared" si="10"/>
        <v>0</v>
      </c>
      <c r="BH160" s="146">
        <f t="shared" si="11"/>
        <v>0</v>
      </c>
      <c r="BI160" s="146">
        <f t="shared" si="12"/>
        <v>0</v>
      </c>
      <c r="BJ160" s="13" t="s">
        <v>125</v>
      </c>
      <c r="BK160" s="147">
        <f t="shared" si="13"/>
        <v>0</v>
      </c>
      <c r="BL160" s="13" t="s">
        <v>130</v>
      </c>
      <c r="BM160" s="145" t="s">
        <v>281</v>
      </c>
    </row>
    <row r="161" spans="2:65" s="1" customFormat="1" ht="16.5" customHeight="1">
      <c r="B161" s="134"/>
      <c r="C161" s="148" t="s">
        <v>282</v>
      </c>
      <c r="D161" s="148" t="s">
        <v>113</v>
      </c>
      <c r="E161" s="149" t="s">
        <v>283</v>
      </c>
      <c r="F161" s="150" t="s">
        <v>284</v>
      </c>
      <c r="G161" s="151" t="s">
        <v>129</v>
      </c>
      <c r="H161" s="152">
        <v>40</v>
      </c>
      <c r="I161" s="152"/>
      <c r="J161" s="153"/>
      <c r="K161" s="152">
        <f t="shared" si="1"/>
        <v>0</v>
      </c>
      <c r="L161" s="150" t="s">
        <v>1</v>
      </c>
      <c r="M161" s="154"/>
      <c r="N161" s="155" t="s">
        <v>1</v>
      </c>
      <c r="O161" s="141" t="s">
        <v>37</v>
      </c>
      <c r="P161" s="142">
        <f t="shared" si="2"/>
        <v>0</v>
      </c>
      <c r="Q161" s="142">
        <f t="shared" si="3"/>
        <v>0</v>
      </c>
      <c r="R161" s="142">
        <f t="shared" si="4"/>
        <v>0</v>
      </c>
      <c r="S161" s="143">
        <v>0</v>
      </c>
      <c r="T161" s="143">
        <f t="shared" si="5"/>
        <v>0</v>
      </c>
      <c r="U161" s="143">
        <v>0</v>
      </c>
      <c r="V161" s="143">
        <f t="shared" si="6"/>
        <v>0</v>
      </c>
      <c r="W161" s="143">
        <v>0</v>
      </c>
      <c r="X161" s="144">
        <f t="shared" si="7"/>
        <v>0</v>
      </c>
      <c r="AR161" s="145" t="s">
        <v>140</v>
      </c>
      <c r="AT161" s="145" t="s">
        <v>113</v>
      </c>
      <c r="AU161" s="145" t="s">
        <v>125</v>
      </c>
      <c r="AY161" s="13" t="s">
        <v>116</v>
      </c>
      <c r="BE161" s="146">
        <f t="shared" si="8"/>
        <v>0</v>
      </c>
      <c r="BF161" s="146">
        <f t="shared" si="9"/>
        <v>0</v>
      </c>
      <c r="BG161" s="146">
        <f t="shared" si="10"/>
        <v>0</v>
      </c>
      <c r="BH161" s="146">
        <f t="shared" si="11"/>
        <v>0</v>
      </c>
      <c r="BI161" s="146">
        <f t="shared" si="12"/>
        <v>0</v>
      </c>
      <c r="BJ161" s="13" t="s">
        <v>125</v>
      </c>
      <c r="BK161" s="147">
        <f t="shared" si="13"/>
        <v>0</v>
      </c>
      <c r="BL161" s="13" t="s">
        <v>130</v>
      </c>
      <c r="BM161" s="145" t="s">
        <v>285</v>
      </c>
    </row>
    <row r="162" spans="2:65" s="1" customFormat="1" ht="36" customHeight="1">
      <c r="B162" s="134"/>
      <c r="C162" s="135" t="s">
        <v>286</v>
      </c>
      <c r="D162" s="135" t="s">
        <v>119</v>
      </c>
      <c r="E162" s="136" t="s">
        <v>287</v>
      </c>
      <c r="F162" s="137" t="s">
        <v>288</v>
      </c>
      <c r="G162" s="138" t="s">
        <v>129</v>
      </c>
      <c r="H162" s="139">
        <v>1</v>
      </c>
      <c r="I162" s="139"/>
      <c r="J162" s="139"/>
      <c r="K162" s="139">
        <f t="shared" si="1"/>
        <v>0</v>
      </c>
      <c r="L162" s="137" t="s">
        <v>123</v>
      </c>
      <c r="M162" s="28"/>
      <c r="N162" s="140" t="s">
        <v>1</v>
      </c>
      <c r="O162" s="141" t="s">
        <v>37</v>
      </c>
      <c r="P162" s="142">
        <f t="shared" si="2"/>
        <v>0</v>
      </c>
      <c r="Q162" s="142">
        <f t="shared" si="3"/>
        <v>0</v>
      </c>
      <c r="R162" s="142">
        <f t="shared" si="4"/>
        <v>0</v>
      </c>
      <c r="S162" s="143">
        <v>0</v>
      </c>
      <c r="T162" s="143">
        <f t="shared" si="5"/>
        <v>0</v>
      </c>
      <c r="U162" s="143">
        <v>0</v>
      </c>
      <c r="V162" s="143">
        <f t="shared" si="6"/>
        <v>0</v>
      </c>
      <c r="W162" s="143">
        <v>0</v>
      </c>
      <c r="X162" s="144">
        <f t="shared" si="7"/>
        <v>0</v>
      </c>
      <c r="AR162" s="145" t="s">
        <v>130</v>
      </c>
      <c r="AT162" s="145" t="s">
        <v>119</v>
      </c>
      <c r="AU162" s="145" t="s">
        <v>125</v>
      </c>
      <c r="AY162" s="13" t="s">
        <v>116</v>
      </c>
      <c r="BE162" s="146">
        <f t="shared" si="8"/>
        <v>0</v>
      </c>
      <c r="BF162" s="146">
        <f t="shared" si="9"/>
        <v>0</v>
      </c>
      <c r="BG162" s="146">
        <f t="shared" si="10"/>
        <v>0</v>
      </c>
      <c r="BH162" s="146">
        <f t="shared" si="11"/>
        <v>0</v>
      </c>
      <c r="BI162" s="146">
        <f t="shared" si="12"/>
        <v>0</v>
      </c>
      <c r="BJ162" s="13" t="s">
        <v>125</v>
      </c>
      <c r="BK162" s="147">
        <f t="shared" si="13"/>
        <v>0</v>
      </c>
      <c r="BL162" s="13" t="s">
        <v>130</v>
      </c>
      <c r="BM162" s="145" t="s">
        <v>289</v>
      </c>
    </row>
    <row r="163" spans="2:65" s="1" customFormat="1" ht="16.5" customHeight="1">
      <c r="B163" s="134"/>
      <c r="C163" s="148" t="s">
        <v>290</v>
      </c>
      <c r="D163" s="148" t="s">
        <v>113</v>
      </c>
      <c r="E163" s="149" t="s">
        <v>291</v>
      </c>
      <c r="F163" s="150" t="s">
        <v>292</v>
      </c>
      <c r="G163" s="151" t="s">
        <v>293</v>
      </c>
      <c r="H163" s="152">
        <v>1</v>
      </c>
      <c r="I163" s="152"/>
      <c r="J163" s="153"/>
      <c r="K163" s="152">
        <f t="shared" si="1"/>
        <v>0</v>
      </c>
      <c r="L163" s="150" t="s">
        <v>1</v>
      </c>
      <c r="M163" s="154"/>
      <c r="N163" s="156" t="s">
        <v>1</v>
      </c>
      <c r="O163" s="157" t="s">
        <v>37</v>
      </c>
      <c r="P163" s="158">
        <f t="shared" si="2"/>
        <v>0</v>
      </c>
      <c r="Q163" s="158">
        <f t="shared" si="3"/>
        <v>0</v>
      </c>
      <c r="R163" s="158">
        <f t="shared" si="4"/>
        <v>0</v>
      </c>
      <c r="S163" s="159">
        <v>0</v>
      </c>
      <c r="T163" s="159">
        <f t="shared" si="5"/>
        <v>0</v>
      </c>
      <c r="U163" s="159">
        <v>0</v>
      </c>
      <c r="V163" s="159">
        <f t="shared" si="6"/>
        <v>0</v>
      </c>
      <c r="W163" s="159">
        <v>0</v>
      </c>
      <c r="X163" s="160">
        <f t="shared" si="7"/>
        <v>0</v>
      </c>
      <c r="AR163" s="145" t="s">
        <v>215</v>
      </c>
      <c r="AT163" s="145" t="s">
        <v>113</v>
      </c>
      <c r="AU163" s="145" t="s">
        <v>125</v>
      </c>
      <c r="AY163" s="13" t="s">
        <v>116</v>
      </c>
      <c r="BE163" s="146">
        <f t="shared" si="8"/>
        <v>0</v>
      </c>
      <c r="BF163" s="146">
        <f t="shared" si="9"/>
        <v>0</v>
      </c>
      <c r="BG163" s="146">
        <f t="shared" si="10"/>
        <v>0</v>
      </c>
      <c r="BH163" s="146">
        <f t="shared" si="11"/>
        <v>0</v>
      </c>
      <c r="BI163" s="146">
        <f t="shared" si="12"/>
        <v>0</v>
      </c>
      <c r="BJ163" s="13" t="s">
        <v>125</v>
      </c>
      <c r="BK163" s="147">
        <f t="shared" si="13"/>
        <v>0</v>
      </c>
      <c r="BL163" s="13" t="s">
        <v>124</v>
      </c>
      <c r="BM163" s="145" t="s">
        <v>294</v>
      </c>
    </row>
    <row r="164" spans="2:65" s="1" customFormat="1" ht="7" customHeight="1">
      <c r="B164" s="40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28"/>
    </row>
  </sheetData>
  <autoFilter ref="C117:L163" xr:uid="{00000000-0009-0000-0000-000001000000}"/>
  <mergeCells count="6">
    <mergeCell ref="E110:H110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06159 - FTVE Jasenica ...</vt:lpstr>
      <vt:lpstr>'06159 - FTVE Jasenica ...'!Názvy_tlače</vt:lpstr>
      <vt:lpstr>'Rekapitulácia stavby'!Názvy_tlače</vt:lpstr>
      <vt:lpstr>'06159 - FTVE Jasenica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nb-tibor1\Tibor</dc:creator>
  <cp:lastModifiedBy>Microsoft Office User</cp:lastModifiedBy>
  <dcterms:created xsi:type="dcterms:W3CDTF">2019-05-13T12:13:02Z</dcterms:created>
  <dcterms:modified xsi:type="dcterms:W3CDTF">2021-07-29T12:34:40Z</dcterms:modified>
</cp:coreProperties>
</file>